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5600" windowHeight="9240" activeTab="1"/>
  </bookViews>
  <sheets>
    <sheet name="Instructions" sheetId="8" r:id="rId1"/>
    <sheet name="30A (24A | 8.6kVA)" sheetId="7" r:id="rId2"/>
    <sheet name="50A (35A | 12.6kVA)" sheetId="6" r:id="rId3"/>
    <sheet name="50A (40A | 14.4kVA)" sheetId="4" r:id="rId4"/>
    <sheet name="60A (45A | 16.2kVA)" sheetId="5" r:id="rId5"/>
    <sheet name="60A (48A | 17.3kVA)" sheetId="1" r:id="rId6"/>
  </sheets>
  <definedNames>
    <definedName name="_xlnm.Print_Area" localSheetId="1">'30A (24A | 8.6kVA)'!$A$1:$AA$31</definedName>
    <definedName name="_xlnm.Print_Area" localSheetId="2">'50A (35A | 12.6kVA)'!$A$1:$AA$31</definedName>
    <definedName name="_xlnm.Print_Area" localSheetId="3">'50A (40A | 14.4kVA)'!$A$1:$AA$33</definedName>
    <definedName name="_xlnm.Print_Area" localSheetId="4">'60A (45A | 16.2kVA)'!$A$1:$AA$33</definedName>
    <definedName name="_xlnm.Print_Area" localSheetId="5">'60A (48A | 17.3kVA)'!$A$1:$AA$33</definedName>
  </definedNames>
  <calcPr calcId="125725"/>
</workbook>
</file>

<file path=xl/calcChain.xml><?xml version="1.0" encoding="utf-8"?>
<calcChain xmlns="http://schemas.openxmlformats.org/spreadsheetml/2006/main">
  <c r="Z27" i="4"/>
  <c r="S25" i="7"/>
  <c r="K25"/>
  <c r="C25"/>
  <c r="V23"/>
  <c r="O23"/>
  <c r="G23"/>
  <c r="V22"/>
  <c r="O22"/>
  <c r="G22"/>
  <c r="V21"/>
  <c r="O21"/>
  <c r="G21"/>
  <c r="V20"/>
  <c r="O20"/>
  <c r="G20"/>
  <c r="V19"/>
  <c r="O19"/>
  <c r="G19"/>
  <c r="V18"/>
  <c r="O18"/>
  <c r="G18"/>
  <c r="V17"/>
  <c r="O17"/>
  <c r="G17"/>
  <c r="V16"/>
  <c r="O16"/>
  <c r="G16"/>
  <c r="V15"/>
  <c r="O15"/>
  <c r="G15"/>
  <c r="V14"/>
  <c r="O14"/>
  <c r="G14"/>
  <c r="V13"/>
  <c r="O13"/>
  <c r="G13"/>
  <c r="Z6"/>
  <c r="Z13" s="1"/>
  <c r="V12"/>
  <c r="O12"/>
  <c r="G12"/>
  <c r="Z5"/>
  <c r="Z12" s="1"/>
  <c r="V11"/>
  <c r="O11"/>
  <c r="G11"/>
  <c r="Z4"/>
  <c r="V10"/>
  <c r="O10"/>
  <c r="G10"/>
  <c r="V9"/>
  <c r="O9"/>
  <c r="G9"/>
  <c r="V8"/>
  <c r="O8"/>
  <c r="G8"/>
  <c r="Z12" i="6"/>
  <c r="Z11"/>
  <c r="Z10"/>
  <c r="B28" s="1"/>
  <c r="S25"/>
  <c r="K25"/>
  <c r="C25"/>
  <c r="V21"/>
  <c r="O21"/>
  <c r="G23"/>
  <c r="V20"/>
  <c r="O20"/>
  <c r="G22"/>
  <c r="V19"/>
  <c r="O19"/>
  <c r="G19"/>
  <c r="V18"/>
  <c r="O18"/>
  <c r="G18"/>
  <c r="V17"/>
  <c r="O17"/>
  <c r="G17"/>
  <c r="V16"/>
  <c r="O16"/>
  <c r="G16"/>
  <c r="V15"/>
  <c r="O15"/>
  <c r="G15"/>
  <c r="V14"/>
  <c r="O14"/>
  <c r="G14"/>
  <c r="V23"/>
  <c r="O23"/>
  <c r="G21"/>
  <c r="V22"/>
  <c r="O22"/>
  <c r="G20"/>
  <c r="V13"/>
  <c r="O13"/>
  <c r="G13"/>
  <c r="V12"/>
  <c r="O12"/>
  <c r="G12"/>
  <c r="V11"/>
  <c r="O11"/>
  <c r="G11"/>
  <c r="V10"/>
  <c r="O10"/>
  <c r="G10"/>
  <c r="V9"/>
  <c r="O9"/>
  <c r="G9"/>
  <c r="V8"/>
  <c r="O8"/>
  <c r="G8"/>
  <c r="M28" i="7" l="1"/>
  <c r="I28"/>
  <c r="Z27" s="1"/>
  <c r="Z11"/>
  <c r="E28"/>
  <c r="Z26" s="1"/>
  <c r="B28"/>
  <c r="Y8"/>
  <c r="I28" i="6"/>
  <c r="M28"/>
  <c r="Y14"/>
  <c r="E28"/>
  <c r="Z24" s="1"/>
  <c r="Z23"/>
  <c r="T28" i="7" l="1"/>
  <c r="Z20"/>
  <c r="Z18"/>
  <c r="Z25"/>
  <c r="Z19"/>
  <c r="T28" i="6"/>
  <c r="Z25"/>
  <c r="Z18"/>
  <c r="Z19"/>
  <c r="Z17"/>
  <c r="V25" i="4" l="1"/>
  <c r="O25"/>
  <c r="G25"/>
  <c r="V24"/>
  <c r="O24"/>
  <c r="G24"/>
  <c r="V23"/>
  <c r="O23"/>
  <c r="G23"/>
  <c r="V22"/>
  <c r="O22"/>
  <c r="G22"/>
  <c r="V21"/>
  <c r="O21"/>
  <c r="G21"/>
  <c r="V20"/>
  <c r="O20"/>
  <c r="G20"/>
  <c r="V19"/>
  <c r="O19"/>
  <c r="G19"/>
  <c r="V18"/>
  <c r="O18"/>
  <c r="G18"/>
  <c r="V15"/>
  <c r="O15"/>
  <c r="G15"/>
  <c r="V14"/>
  <c r="O14"/>
  <c r="G14"/>
  <c r="V13"/>
  <c r="O13"/>
  <c r="G13"/>
  <c r="V12"/>
  <c r="O12"/>
  <c r="G12"/>
  <c r="V11"/>
  <c r="O11"/>
  <c r="G11"/>
  <c r="V10"/>
  <c r="O10"/>
  <c r="G10"/>
  <c r="V9"/>
  <c r="O9"/>
  <c r="G9"/>
  <c r="V8"/>
  <c r="O8"/>
  <c r="G8"/>
  <c r="S27" i="5"/>
  <c r="K27"/>
  <c r="C27"/>
  <c r="V25"/>
  <c r="O25"/>
  <c r="G25"/>
  <c r="V24"/>
  <c r="O24"/>
  <c r="G24"/>
  <c r="V23"/>
  <c r="O23"/>
  <c r="G23"/>
  <c r="V22"/>
  <c r="O22"/>
  <c r="G22"/>
  <c r="V21"/>
  <c r="O21"/>
  <c r="G21"/>
  <c r="V20"/>
  <c r="O20"/>
  <c r="G20"/>
  <c r="V19"/>
  <c r="O19"/>
  <c r="G19"/>
  <c r="V18"/>
  <c r="O18"/>
  <c r="G18"/>
  <c r="V15"/>
  <c r="O15"/>
  <c r="G15"/>
  <c r="V14"/>
  <c r="O14"/>
  <c r="G14"/>
  <c r="V13"/>
  <c r="O13"/>
  <c r="G13"/>
  <c r="V12"/>
  <c r="O12"/>
  <c r="G12"/>
  <c r="V11"/>
  <c r="O11"/>
  <c r="G11"/>
  <c r="V10"/>
  <c r="O10"/>
  <c r="G10"/>
  <c r="Z9"/>
  <c r="V9"/>
  <c r="O9"/>
  <c r="G9"/>
  <c r="Z8"/>
  <c r="Z15" s="1"/>
  <c r="V8"/>
  <c r="O8"/>
  <c r="G8"/>
  <c r="Z7"/>
  <c r="Z6"/>
  <c r="Z5"/>
  <c r="Z4"/>
  <c r="S27" i="4"/>
  <c r="K27"/>
  <c r="C27"/>
  <c r="Z9"/>
  <c r="Z8"/>
  <c r="Z15" s="1"/>
  <c r="Z7"/>
  <c r="Z6"/>
  <c r="Z5"/>
  <c r="Z4"/>
  <c r="O11" i="1"/>
  <c r="S27"/>
  <c r="K27"/>
  <c r="C27"/>
  <c r="G8"/>
  <c r="G9"/>
  <c r="G10"/>
  <c r="G11"/>
  <c r="G12"/>
  <c r="G13"/>
  <c r="G14"/>
  <c r="G15"/>
  <c r="G18"/>
  <c r="G19"/>
  <c r="G20"/>
  <c r="G21"/>
  <c r="G22"/>
  <c r="G23"/>
  <c r="G24"/>
  <c r="G25"/>
  <c r="O8"/>
  <c r="O9"/>
  <c r="O10"/>
  <c r="O12"/>
  <c r="O13"/>
  <c r="O14"/>
  <c r="O15"/>
  <c r="V25"/>
  <c r="V24"/>
  <c r="V23"/>
  <c r="V22"/>
  <c r="V21"/>
  <c r="V20"/>
  <c r="V19"/>
  <c r="V18"/>
  <c r="V15"/>
  <c r="V14"/>
  <c r="V13"/>
  <c r="V12"/>
  <c r="V11"/>
  <c r="V10"/>
  <c r="V9"/>
  <c r="V8"/>
  <c r="O25"/>
  <c r="O24"/>
  <c r="O23"/>
  <c r="O22"/>
  <c r="O21"/>
  <c r="O20"/>
  <c r="O19"/>
  <c r="O18"/>
  <c r="Z9"/>
  <c r="Z8"/>
  <c r="Z7"/>
  <c r="Z6"/>
  <c r="Z5"/>
  <c r="Z4"/>
  <c r="M30" i="5" l="1"/>
  <c r="Z14"/>
  <c r="I30"/>
  <c r="Z29" s="1"/>
  <c r="M30" i="4"/>
  <c r="Z14"/>
  <c r="I30" s="1"/>
  <c r="Z29" s="1"/>
  <c r="Y10" i="5"/>
  <c r="Z13"/>
  <c r="B30" s="1"/>
  <c r="Z27" s="1"/>
  <c r="Y10" i="4"/>
  <c r="Z13"/>
  <c r="B30" s="1"/>
  <c r="Y10" i="1"/>
  <c r="Z15"/>
  <c r="Z14"/>
  <c r="M30"/>
  <c r="Z13"/>
  <c r="E30" i="5" l="1"/>
  <c r="Z28" s="1"/>
  <c r="E30" i="4"/>
  <c r="Z28" s="1"/>
  <c r="I30" i="1"/>
  <c r="Z29" s="1"/>
  <c r="E30"/>
  <c r="B30"/>
  <c r="Z27" l="1"/>
  <c r="T30"/>
  <c r="T30" i="5"/>
  <c r="T30" i="4"/>
  <c r="Z20" i="5"/>
  <c r="Z22"/>
  <c r="Z21"/>
  <c r="Z20" i="4"/>
  <c r="Z22"/>
  <c r="Z21"/>
  <c r="Z28" i="1"/>
  <c r="Z21"/>
  <c r="Z22"/>
  <c r="Z20"/>
</calcChain>
</file>

<file path=xl/sharedStrings.xml><?xml version="1.0" encoding="utf-8"?>
<sst xmlns="http://schemas.openxmlformats.org/spreadsheetml/2006/main" count="594" uniqueCount="88">
  <si>
    <t>L1/L2</t>
  </si>
  <si>
    <t>Device Name</t>
  </si>
  <si>
    <t>Amps</t>
  </si>
  <si>
    <t>VA</t>
  </si>
  <si>
    <t>Type</t>
  </si>
  <si>
    <t>C13</t>
  </si>
  <si>
    <t>C19</t>
  </si>
  <si>
    <r>
      <rPr>
        <b/>
        <sz val="22"/>
        <color theme="1"/>
        <rFont val="Calibri"/>
        <family val="2"/>
        <scheme val="minor"/>
      </rPr>
      <t xml:space="preserve">              L1/L2</t>
    </r>
    <r>
      <rPr>
        <sz val="11"/>
        <color theme="1"/>
        <rFont val="Calibri"/>
        <family val="2"/>
        <scheme val="minor"/>
      </rPr>
      <t xml:space="preserve">                            [XY]</t>
    </r>
  </si>
  <si>
    <r>
      <rPr>
        <b/>
        <sz val="22"/>
        <color theme="1"/>
        <rFont val="Calibri"/>
        <family val="2"/>
        <scheme val="minor"/>
      </rPr>
      <t xml:space="preserve">              L2/L3</t>
    </r>
    <r>
      <rPr>
        <sz val="11"/>
        <color theme="1"/>
        <rFont val="Calibri"/>
        <family val="2"/>
        <scheme val="minor"/>
      </rPr>
      <t xml:space="preserve">                            [YZ]</t>
    </r>
  </si>
  <si>
    <r>
      <rPr>
        <b/>
        <sz val="22"/>
        <color theme="1"/>
        <rFont val="Calibri"/>
        <family val="2"/>
        <scheme val="minor"/>
      </rPr>
      <t xml:space="preserve">              L3/L1</t>
    </r>
    <r>
      <rPr>
        <sz val="11"/>
        <color theme="1"/>
        <rFont val="Calibri"/>
        <family val="2"/>
        <scheme val="minor"/>
      </rPr>
      <t xml:space="preserve">                            [XZ]</t>
    </r>
  </si>
  <si>
    <t>C13 cannot exceed 12A; C19 cannot exceed 16A</t>
  </si>
  <si>
    <t xml:space="preserve"> </t>
  </si>
  <si>
    <t>Capacity Check</t>
  </si>
  <si>
    <t>L1 Current (A)</t>
  </si>
  <si>
    <t>L2 Current (A)</t>
  </si>
  <si>
    <t>L3 Current (A)</t>
  </si>
  <si>
    <t>cannot exceed 48A</t>
  </si>
  <si>
    <t>Current by Breaker</t>
  </si>
  <si>
    <t>Current by Line Pair</t>
  </si>
  <si>
    <t>Phase Balance</t>
  </si>
  <si>
    <t>L1</t>
  </si>
  <si>
    <t>L2</t>
  </si>
  <si>
    <t>L3</t>
  </si>
  <si>
    <t>L2/L3</t>
  </si>
  <si>
    <t>L3/L1</t>
  </si>
  <si>
    <t>maximize capacity by balancing load</t>
  </si>
  <si>
    <t>no breaker to exceed 20A</t>
  </si>
  <si>
    <t>Capacity Remaining</t>
  </si>
  <si>
    <t>maximize capacity by 
loading @ ~27.7A / pair</t>
  </si>
  <si>
    <t>Total Power (kVA)</t>
  </si>
  <si>
    <t>© 2011 Raritan Inc. 
by Michael Suchoff and Henry Hsu; v2</t>
  </si>
  <si>
    <t>will not exceed 17.3kVA</t>
  </si>
  <si>
    <t>Circuit Breaker A  (L1/L2)</t>
  </si>
  <si>
    <t>Circuit Breaker B   (L1/L2)</t>
  </si>
  <si>
    <t>Circuit Breaker C   (L2/L3)</t>
  </si>
  <si>
    <t>Circuit Breaker D   (L2/L3)</t>
  </si>
  <si>
    <t>Circuit Breaker E   (L3/L1)</t>
  </si>
  <si>
    <t>Circuit Breaker F   (L3/L1)</t>
  </si>
  <si>
    <t>A</t>
  </si>
  <si>
    <t>B</t>
  </si>
  <si>
    <t>C</t>
  </si>
  <si>
    <t>D</t>
  </si>
  <si>
    <t>E</t>
  </si>
  <si>
    <t>F</t>
  </si>
  <si>
    <t>UCS Chassis PS1</t>
  </si>
  <si>
    <t>UCS Chassis PS3</t>
  </si>
  <si>
    <t>UCS Chassis PS2</t>
  </si>
  <si>
    <t>SAP AppSvr 1of3</t>
  </si>
  <si>
    <t>SAP AppSvr 2of3</t>
  </si>
  <si>
    <t>SAP AppSvr 3of3</t>
  </si>
  <si>
    <t>CorpWebSvr 1of5</t>
  </si>
  <si>
    <t>CorpWebSvr 2of5</t>
  </si>
  <si>
    <t>CorpWebSvr 3of5</t>
  </si>
  <si>
    <t>CorpWebSvr 4of5</t>
  </si>
  <si>
    <t>CorpWebSvr 5of5</t>
  </si>
  <si>
    <t>ExchangeServer WEST</t>
  </si>
  <si>
    <t>ExchangeServer EAST</t>
  </si>
  <si>
    <t>cannot exceed 40A</t>
  </si>
  <si>
    <t>cannot exceed 45A</t>
  </si>
  <si>
    <t>will not exceed 16.2kVA</t>
  </si>
  <si>
    <t>will not exceed 14.4kVA</t>
  </si>
  <si>
    <t>maximize capacity by 
loading @ ~23A / pair</t>
  </si>
  <si>
    <t>maximize capacity by 
loading @ ~25.9A / pair</t>
  </si>
  <si>
    <t>3-phase Capacity Planning Worksheet - 208V // 60A (48A) per line</t>
  </si>
  <si>
    <t>3-phase Capacity Planning Worksheet - 208V // 60A (45A) per line</t>
  </si>
  <si>
    <t>3-phase Capacity Planning Worksheet - 208V // 50A (40A) per line</t>
  </si>
  <si>
    <t>3-phase Capacity Planning Worksheet - 208V // 50A (35A) per line</t>
  </si>
  <si>
    <t>Circuit Breaker B   (L2/L3)</t>
  </si>
  <si>
    <t>Circuit Breaker C   (L3/L1)</t>
  </si>
  <si>
    <t>no breaker &gt; 20A</t>
  </si>
  <si>
    <t>For 35A power strips, simply ensure that no breaker exceeds 20A</t>
  </si>
  <si>
    <t>version 2</t>
  </si>
  <si>
    <t>3-phase Capacity Planning Worksheet - 208V // 30A (24A) per line</t>
  </si>
  <si>
    <t>maximize capacity by 
loading @ ~13.8A / pair</t>
  </si>
  <si>
    <t>© 2011 Raritan Inc. 
by Michael Suchoff &amp; Henry Hsu</t>
  </si>
  <si>
    <t>cannot exceed 24A</t>
  </si>
  <si>
    <t>will not exceed 8.6kVA</t>
  </si>
  <si>
    <t>3-phase Capacity Planning Tool - INSTRUCTIONS</t>
  </si>
  <si>
    <r>
      <t xml:space="preserve">Welcome to the Raritan 3-phase capacity planning tool. These </t>
    </r>
    <r>
      <rPr>
        <b/>
        <u/>
        <sz val="11"/>
        <color theme="1"/>
        <rFont val="Calibri"/>
        <family val="2"/>
        <scheme val="minor"/>
      </rPr>
      <t>vendor-agnostic</t>
    </r>
    <r>
      <rPr>
        <b/>
        <sz val="11"/>
        <color theme="1"/>
        <rFont val="Calibri"/>
        <family val="2"/>
        <scheme val="minor"/>
      </rPr>
      <t xml:space="preserve"> spreadsheets aim to demystify the process of correctly loading 3-phase rack power strips -- to ensure maximum power capacity while preventing overloading.</t>
    </r>
  </si>
  <si>
    <r>
      <t xml:space="preserve">You will find five power strip capacities below (worksheet tabs).
It is critically important to utilize correct planning tool sized for your rack power strip. Consult the spec sheet or engineering submittals of your rack power strip, to determine the rated input current -- </t>
    </r>
    <r>
      <rPr>
        <u/>
        <sz val="11"/>
        <color theme="1"/>
        <rFont val="Calibri"/>
        <family val="2"/>
        <scheme val="minor"/>
      </rPr>
      <t>not</t>
    </r>
    <r>
      <rPr>
        <sz val="11"/>
        <color theme="1"/>
        <rFont val="Calibri"/>
        <family val="2"/>
        <scheme val="minor"/>
      </rPr>
      <t xml:space="preserve"> just the input plug type.</t>
    </r>
  </si>
  <si>
    <t>For each outlet type (C13 or C19), per breaker -- enter in expected loads and, optionally, the name of the device drawing the load. For Tier II (and above) redundancy situations, complete the spreadsheet assuming that the other (redundant) power strip in the cabinet is offline.</t>
  </si>
  <si>
    <t>The capacity planning tool will automatically highlight any error conditions. So long as the field "capacity check" in the bottom-righ of the spreadsheet reads "OK" (Green), your rack power strip has not exceeded its capacity constraints.</t>
  </si>
  <si>
    <r>
      <t xml:space="preserve">60A
</t>
    </r>
    <r>
      <rPr>
        <sz val="14"/>
        <color theme="1"/>
        <rFont val="Calibri"/>
        <family val="2"/>
        <scheme val="minor"/>
      </rPr>
      <t>plug</t>
    </r>
  </si>
  <si>
    <r>
      <t xml:space="preserve">50A
</t>
    </r>
    <r>
      <rPr>
        <sz val="14"/>
        <color theme="1"/>
        <rFont val="Calibri"/>
        <family val="2"/>
        <scheme val="minor"/>
      </rPr>
      <t>plug</t>
    </r>
  </si>
  <si>
    <t>Note that rack power strip vendors provide multiple products with 60A plugs (IEC 60309 60A 3P4W), but with two different rated currents: either 48A or 45A.  (This is because 45A units only require smaller, 6# AWG cable -- not 4# AWG). Be sure to select the correct worksheet that corresponds to your power strip.</t>
  </si>
  <si>
    <t>Note that rack power strip vendors provide products with 50A plugs (Hubbell CS8365C, "California Style"), but with two different rated currents: either 40A or 35A.  (This is because 35A units only require 3 branch circuit breakers -- not 6). Be sure to select the correct worksheet that corresponds to your power strip.</t>
  </si>
  <si>
    <t>BE CAREFUL to choose the correct power strip capacity worksheet:</t>
  </si>
  <si>
    <t>© 2011 Raritan Inc. - by Michael Suchoff and Henry Hsu</t>
  </si>
</sst>
</file>

<file path=xl/styles.xml><?xml version="1.0" encoding="utf-8"?>
<styleSheet xmlns="http://schemas.openxmlformats.org/spreadsheetml/2006/main">
  <numFmts count="2">
    <numFmt numFmtId="164" formatCode="_(&quot;$&quot;* #,##0.00_);_(&quot;$&quot;* \(#,##0.00\);_(&quot;$&quot;* &quot;-&quot;??_);_(@_)"/>
    <numFmt numFmtId="165" formatCode="0.0"/>
  </numFmts>
  <fonts count="27">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9"/>
      <color theme="1"/>
      <name val="Calibri"/>
      <family val="2"/>
      <scheme val="minor"/>
    </font>
    <font>
      <sz val="8"/>
      <color theme="1"/>
      <name val="Calibri"/>
      <family val="2"/>
      <scheme val="minor"/>
    </font>
    <font>
      <b/>
      <sz val="22"/>
      <color theme="1"/>
      <name val="Calibri"/>
      <family val="2"/>
      <scheme val="minor"/>
    </font>
    <font>
      <i/>
      <sz val="9"/>
      <color theme="1" tint="0.499984740745262"/>
      <name val="Calibri"/>
      <family val="2"/>
      <scheme val="minor"/>
    </font>
    <font>
      <b/>
      <sz val="10"/>
      <name val="Calibri"/>
      <family val="2"/>
      <scheme val="minor"/>
    </font>
    <font>
      <sz val="8"/>
      <name val="Calibri"/>
      <family val="2"/>
      <scheme val="minor"/>
    </font>
    <font>
      <i/>
      <sz val="9"/>
      <color theme="1"/>
      <name val="Calibri"/>
      <family val="2"/>
      <scheme val="minor"/>
    </font>
    <font>
      <i/>
      <sz val="9"/>
      <color theme="0" tint="-0.34998626667073579"/>
      <name val="Calibri"/>
      <family val="2"/>
      <scheme val="minor"/>
    </font>
    <font>
      <sz val="11"/>
      <color theme="0" tint="-0.499984740745262"/>
      <name val="Calibri"/>
      <family val="2"/>
      <scheme val="minor"/>
    </font>
    <font>
      <sz val="9"/>
      <color theme="0" tint="-4.9989318521683403E-2"/>
      <name val="Calibri"/>
      <family val="2"/>
      <scheme val="minor"/>
    </font>
    <font>
      <i/>
      <sz val="8"/>
      <color theme="1" tint="0.34998626667073579"/>
      <name val="Calibri"/>
      <family val="2"/>
      <scheme val="minor"/>
    </font>
    <font>
      <b/>
      <sz val="22"/>
      <color theme="1"/>
      <name val="Arial Narrow"/>
      <family val="2"/>
    </font>
    <font>
      <b/>
      <sz val="8"/>
      <color theme="0"/>
      <name val="Calibri"/>
      <family val="2"/>
      <scheme val="minor"/>
    </font>
    <font>
      <b/>
      <sz val="22"/>
      <color theme="0"/>
      <name val="Calibri"/>
      <family val="2"/>
      <scheme val="minor"/>
    </font>
    <font>
      <sz val="11"/>
      <color theme="1"/>
      <name val="Calibri"/>
      <family val="2"/>
      <scheme val="minor"/>
    </font>
    <font>
      <i/>
      <sz val="7"/>
      <color theme="1" tint="0.34998626667073579"/>
      <name val="Calibri"/>
      <family val="2"/>
      <scheme val="minor"/>
    </font>
    <font>
      <i/>
      <sz val="7"/>
      <color theme="1"/>
      <name val="Calibri"/>
      <family val="2"/>
      <scheme val="minor"/>
    </font>
    <font>
      <b/>
      <sz val="16"/>
      <color theme="1"/>
      <name val="Calibri"/>
      <family val="2"/>
      <scheme val="minor"/>
    </font>
    <font>
      <u/>
      <sz val="11"/>
      <color theme="1"/>
      <name val="Calibri"/>
      <family val="2"/>
      <scheme val="minor"/>
    </font>
    <font>
      <b/>
      <u/>
      <sz val="11"/>
      <color theme="1"/>
      <name val="Calibri"/>
      <family val="2"/>
      <scheme val="minor"/>
    </font>
    <font>
      <sz val="14"/>
      <color theme="1"/>
      <name val="Calibri"/>
      <family val="2"/>
      <scheme val="minor"/>
    </font>
    <font>
      <sz val="18"/>
      <color theme="1"/>
      <name val="Calibri"/>
      <family val="2"/>
      <scheme val="minor"/>
    </font>
    <font>
      <sz val="24"/>
      <color theme="1"/>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C000"/>
        <bgColor indexed="64"/>
      </patternFill>
    </fill>
    <fill>
      <patternFill patternType="solid">
        <fgColor rgb="FFFCDEB6"/>
        <bgColor indexed="64"/>
      </patternFill>
    </fill>
    <fill>
      <patternFill patternType="solid">
        <fgColor rgb="FF009900"/>
        <bgColor indexed="64"/>
      </patternFill>
    </fill>
    <fill>
      <patternFill patternType="solid">
        <fgColor theme="0" tint="-0.249977111117893"/>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ck">
        <color auto="1"/>
      </right>
      <top style="thick">
        <color auto="1"/>
      </top>
      <bottom/>
      <diagonal/>
    </border>
    <border>
      <left/>
      <right/>
      <top style="thin">
        <color auto="1"/>
      </top>
      <bottom/>
      <diagonal/>
    </border>
    <border>
      <left/>
      <right/>
      <top style="thin">
        <color auto="1"/>
      </top>
      <bottom style="thin">
        <color auto="1"/>
      </bottom>
      <diagonal/>
    </border>
    <border>
      <left/>
      <right/>
      <top style="thin">
        <color auto="1"/>
      </top>
      <bottom style="double">
        <color indexed="64"/>
      </bottom>
      <diagonal/>
    </border>
    <border>
      <left/>
      <right/>
      <top style="double">
        <color indexed="64"/>
      </top>
      <bottom style="thin">
        <color auto="1"/>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medium">
        <color auto="1"/>
      </left>
      <right/>
      <top/>
      <bottom/>
      <diagonal/>
    </border>
    <border>
      <left style="medium">
        <color auto="1"/>
      </left>
      <right/>
      <top/>
      <bottom style="thick">
        <color auto="1"/>
      </bottom>
      <diagonal/>
    </border>
    <border>
      <left/>
      <right style="thick">
        <color auto="1"/>
      </right>
      <top/>
      <bottom style="medium">
        <color auto="1"/>
      </bottom>
      <diagonal/>
    </border>
    <border>
      <left style="thin">
        <color auto="1"/>
      </left>
      <right style="thin">
        <color auto="1"/>
      </right>
      <top style="double">
        <color indexed="64"/>
      </top>
      <bottom style="thin">
        <color auto="1"/>
      </bottom>
      <diagonal/>
    </border>
    <border>
      <left style="thick">
        <color auto="1"/>
      </left>
      <right/>
      <top style="thin">
        <color auto="1"/>
      </top>
      <bottom style="medium">
        <color indexed="64"/>
      </bottom>
      <diagonal/>
    </border>
    <border>
      <left/>
      <right/>
      <top style="thin">
        <color auto="1"/>
      </top>
      <bottom style="medium">
        <color indexed="64"/>
      </bottom>
      <diagonal/>
    </border>
    <border>
      <left/>
      <right style="medium">
        <color auto="1"/>
      </right>
      <top/>
      <bottom/>
      <diagonal/>
    </border>
    <border>
      <left/>
      <right style="medium">
        <color auto="1"/>
      </right>
      <top style="thin">
        <color auto="1"/>
      </top>
      <bottom style="medium">
        <color auto="1"/>
      </bottom>
      <diagonal/>
    </border>
    <border>
      <left style="medium">
        <color theme="0" tint="-0.24994659260841701"/>
      </left>
      <right/>
      <top style="medium">
        <color theme="0" tint="-0.24994659260841701"/>
      </top>
      <bottom style="thin">
        <color indexed="8"/>
      </bottom>
      <diagonal/>
    </border>
    <border>
      <left/>
      <right style="medium">
        <color theme="0" tint="-0.24994659260841701"/>
      </right>
      <top style="medium">
        <color theme="0" tint="-0.24994659260841701"/>
      </top>
      <bottom style="thin">
        <color indexed="8"/>
      </bottom>
      <diagonal/>
    </border>
    <border>
      <left style="medium">
        <color theme="0" tint="-0.24994659260841701"/>
      </left>
      <right/>
      <top style="thin">
        <color indexed="8"/>
      </top>
      <bottom/>
      <diagonal/>
    </border>
    <border>
      <left/>
      <right style="medium">
        <color theme="0" tint="-0.24994659260841701"/>
      </right>
      <top style="thin">
        <color indexed="8"/>
      </top>
      <bottom style="thin">
        <color theme="1" tint="0.499984740745262"/>
      </bottom>
      <diagonal/>
    </border>
    <border>
      <left style="medium">
        <color theme="0" tint="-0.24994659260841701"/>
      </left>
      <right/>
      <top/>
      <bottom/>
      <diagonal/>
    </border>
    <border>
      <left/>
      <right style="medium">
        <color theme="0" tint="-0.24994659260841701"/>
      </right>
      <top style="thin">
        <color theme="1" tint="0.499984740745262"/>
      </top>
      <bottom style="thin">
        <color theme="1" tint="0.499984740745262"/>
      </bottom>
      <diagonal/>
    </border>
    <border>
      <left style="medium">
        <color theme="0" tint="-0.24994659260841701"/>
      </left>
      <right/>
      <top/>
      <bottom style="medium">
        <color theme="0" tint="-0.24994659260841701"/>
      </bottom>
      <diagonal/>
    </border>
    <border>
      <left/>
      <right style="medium">
        <color theme="0" tint="-0.24994659260841701"/>
      </right>
      <top style="thin">
        <color theme="1" tint="0.499984740745262"/>
      </top>
      <bottom style="medium">
        <color theme="0" tint="-0.24994659260841701"/>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style="thick">
        <color rgb="FFFFFF00"/>
      </right>
      <top/>
      <bottom style="thick">
        <color rgb="FFFFFF00"/>
      </bottom>
      <diagonal/>
    </border>
    <border>
      <left style="medium">
        <color theme="0" tint="-0.24994659260841701"/>
      </left>
      <right/>
      <top style="medium">
        <color theme="0" tint="-0.24994659260841701"/>
      </top>
      <bottom style="thin">
        <color auto="1"/>
      </bottom>
      <diagonal/>
    </border>
    <border>
      <left/>
      <right style="medium">
        <color theme="0" tint="-0.24994659260841701"/>
      </right>
      <top style="medium">
        <color theme="0" tint="-0.24994659260841701"/>
      </top>
      <bottom style="thin">
        <color auto="1"/>
      </bottom>
      <diagonal/>
    </border>
    <border>
      <left/>
      <right style="medium">
        <color theme="0" tint="-0.24994659260841701"/>
      </right>
      <top style="thin">
        <color auto="1"/>
      </top>
      <bottom style="thin">
        <color theme="1" tint="0.499984740745262"/>
      </bottom>
      <diagonal/>
    </border>
    <border>
      <left/>
      <right style="thin">
        <color indexed="64"/>
      </right>
      <top/>
      <bottom/>
      <diagonal/>
    </border>
  </borders>
  <cellStyleXfs count="2">
    <xf numFmtId="0" fontId="0" fillId="0" borderId="0"/>
    <xf numFmtId="164" fontId="18" fillId="0" borderId="0" applyFont="0" applyFill="0" applyBorder="0" applyAlignment="0" applyProtection="0"/>
  </cellStyleXfs>
  <cellXfs count="161">
    <xf numFmtId="0" fontId="0" fillId="0" borderId="0" xfId="0"/>
    <xf numFmtId="0" fontId="0" fillId="2" borderId="0" xfId="0" applyFill="1"/>
    <xf numFmtId="0" fontId="0" fillId="8" borderId="0" xfId="0" applyFill="1"/>
    <xf numFmtId="0" fontId="0" fillId="9" borderId="0" xfId="0" applyFill="1"/>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5" xfId="0" applyFont="1" applyFill="1" applyBorder="1" applyAlignment="1">
      <alignment horizontal="center" vertical="center"/>
    </xf>
    <xf numFmtId="0" fontId="0" fillId="0" borderId="0" xfId="0" applyAlignment="1">
      <alignment vertical="center"/>
    </xf>
    <xf numFmtId="0" fontId="0" fillId="9" borderId="6" xfId="0" applyFill="1" applyBorder="1"/>
    <xf numFmtId="0" fontId="0" fillId="9" borderId="0" xfId="0" applyFill="1" applyBorder="1"/>
    <xf numFmtId="0" fontId="0" fillId="9" borderId="7" xfId="0" applyFill="1" applyBorder="1"/>
    <xf numFmtId="0" fontId="0" fillId="8" borderId="0" xfId="0" applyFill="1" applyAlignment="1">
      <alignment vertical="center"/>
    </xf>
    <xf numFmtId="0" fontId="0" fillId="0" borderId="0" xfId="0"/>
    <xf numFmtId="0" fontId="7" fillId="9" borderId="7" xfId="0" applyFont="1" applyFill="1" applyBorder="1" applyAlignment="1" applyProtection="1">
      <alignment vertical="center"/>
    </xf>
    <xf numFmtId="0" fontId="9" fillId="9" borderId="0" xfId="0" applyFont="1" applyFill="1" applyBorder="1" applyAlignment="1" applyProtection="1">
      <alignment vertical="top"/>
    </xf>
    <xf numFmtId="0" fontId="0" fillId="9" borderId="9" xfId="0" applyFill="1" applyBorder="1"/>
    <xf numFmtId="0" fontId="0" fillId="9" borderId="8" xfId="0" applyFill="1" applyBorder="1"/>
    <xf numFmtId="0" fontId="0" fillId="9" borderId="10" xfId="0" applyFill="1" applyBorder="1"/>
    <xf numFmtId="0" fontId="0" fillId="11" borderId="0" xfId="0" applyFill="1" applyBorder="1" applyAlignment="1"/>
    <xf numFmtId="0" fontId="0" fillId="0" borderId="0" xfId="0"/>
    <xf numFmtId="0" fontId="0" fillId="11" borderId="19" xfId="0" applyFill="1" applyBorder="1"/>
    <xf numFmtId="0" fontId="0" fillId="11" borderId="7" xfId="0" applyFill="1" applyBorder="1"/>
    <xf numFmtId="0" fontId="0" fillId="2" borderId="0" xfId="0" applyFill="1" applyBorder="1"/>
    <xf numFmtId="0" fontId="0" fillId="8" borderId="0" xfId="0" applyFill="1" applyAlignment="1">
      <alignment horizontal="left" vertical="center"/>
    </xf>
    <xf numFmtId="0" fontId="0" fillId="2" borderId="0" xfId="0" applyFill="1" applyBorder="1" applyAlignment="1">
      <alignment vertical="center"/>
    </xf>
    <xf numFmtId="0" fontId="1" fillId="11" borderId="0" xfId="0" applyFont="1" applyFill="1" applyBorder="1" applyAlignment="1">
      <alignment horizontal="center"/>
    </xf>
    <xf numFmtId="1" fontId="4" fillId="4" borderId="1"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0" fillId="8" borderId="0" xfId="0" quotePrefix="1" applyFill="1"/>
    <xf numFmtId="0" fontId="0" fillId="2" borderId="29" xfId="0" applyFill="1" applyBorder="1"/>
    <xf numFmtId="0" fontId="3" fillId="2" borderId="0" xfId="0" applyFont="1" applyFill="1" applyBorder="1" applyAlignment="1">
      <alignment vertical="top"/>
    </xf>
    <xf numFmtId="0" fontId="0" fillId="9" borderId="29" xfId="0" applyFill="1" applyBorder="1"/>
    <xf numFmtId="0" fontId="0" fillId="9" borderId="30" xfId="0" applyFill="1" applyBorder="1"/>
    <xf numFmtId="0" fontId="0" fillId="11" borderId="29" xfId="0" applyFill="1" applyBorder="1"/>
    <xf numFmtId="0" fontId="0" fillId="11" borderId="0" xfId="0" applyFill="1" applyBorder="1"/>
    <xf numFmtId="0" fontId="1" fillId="11" borderId="0" xfId="0" applyFont="1" applyFill="1" applyBorder="1"/>
    <xf numFmtId="0" fontId="0" fillId="11" borderId="15" xfId="0" applyFill="1" applyBorder="1"/>
    <xf numFmtId="0" fontId="10" fillId="11" borderId="18" xfId="0" applyFont="1" applyFill="1" applyBorder="1" applyAlignment="1">
      <alignment vertical="top"/>
    </xf>
    <xf numFmtId="0" fontId="0" fillId="11" borderId="18" xfId="0" applyFill="1" applyBorder="1"/>
    <xf numFmtId="0" fontId="0" fillId="11" borderId="31" xfId="0" applyFill="1" applyBorder="1"/>
    <xf numFmtId="0" fontId="0" fillId="2" borderId="18" xfId="0" applyFill="1" applyBorder="1"/>
    <xf numFmtId="165" fontId="4" fillId="8" borderId="1" xfId="0" applyNumberFormat="1" applyFont="1" applyFill="1" applyBorder="1" applyAlignment="1" applyProtection="1">
      <alignment horizontal="center" vertical="center"/>
      <protection locked="0"/>
    </xf>
    <xf numFmtId="165" fontId="4" fillId="8" borderId="4" xfId="0" applyNumberFormat="1" applyFont="1" applyFill="1" applyBorder="1" applyAlignment="1" applyProtection="1">
      <alignment horizontal="center" vertical="center"/>
      <protection locked="0"/>
    </xf>
    <xf numFmtId="165" fontId="4" fillId="8" borderId="5" xfId="0" applyNumberFormat="1" applyFont="1" applyFill="1" applyBorder="1" applyAlignment="1" applyProtection="1">
      <alignment horizontal="center" vertical="center"/>
      <protection locked="0"/>
    </xf>
    <xf numFmtId="0" fontId="10" fillId="11" borderId="18" xfId="0" applyFont="1" applyFill="1" applyBorder="1" applyAlignment="1">
      <alignment horizontal="center" vertical="top"/>
    </xf>
    <xf numFmtId="0" fontId="5" fillId="9" borderId="0" xfId="0" applyFont="1" applyFill="1" applyBorder="1" applyAlignment="1">
      <alignment horizontal="center"/>
    </xf>
    <xf numFmtId="0" fontId="11" fillId="2" borderId="0" xfId="0" applyFont="1" applyFill="1" applyBorder="1" applyAlignment="1">
      <alignment horizontal="center" vertical="center" wrapText="1"/>
    </xf>
    <xf numFmtId="0" fontId="4" fillId="5" borderId="32" xfId="0" applyFont="1" applyFill="1" applyBorder="1" applyAlignment="1">
      <alignment horizontal="center" vertical="center"/>
    </xf>
    <xf numFmtId="165" fontId="4" fillId="8" borderId="32" xfId="0" applyNumberFormat="1" applyFont="1" applyFill="1" applyBorder="1" applyAlignment="1" applyProtection="1">
      <alignment horizontal="center" vertical="center"/>
      <protection locked="0"/>
    </xf>
    <xf numFmtId="1" fontId="4" fillId="5" borderId="32" xfId="0" applyNumberFormat="1" applyFont="1" applyFill="1" applyBorder="1" applyAlignment="1">
      <alignment horizontal="center" vertical="center"/>
    </xf>
    <xf numFmtId="0" fontId="0" fillId="2" borderId="13" xfId="0" applyFill="1" applyBorder="1"/>
    <xf numFmtId="0" fontId="0" fillId="2" borderId="17" xfId="0" applyFill="1" applyBorder="1"/>
    <xf numFmtId="0" fontId="12" fillId="2" borderId="35" xfId="0" applyFont="1" applyFill="1" applyBorder="1" applyAlignment="1">
      <alignment horizontal="left" vertical="center"/>
    </xf>
    <xf numFmtId="0" fontId="12" fillId="2" borderId="35" xfId="0" applyFont="1" applyFill="1" applyBorder="1" applyAlignment="1">
      <alignment horizontal="left"/>
    </xf>
    <xf numFmtId="0" fontId="11" fillId="2" borderId="35" xfId="0" applyFont="1" applyFill="1" applyBorder="1" applyAlignment="1">
      <alignment vertical="center" textRotation="90" wrapText="1"/>
    </xf>
    <xf numFmtId="0" fontId="12" fillId="2" borderId="16" xfId="0" applyFont="1" applyFill="1" applyBorder="1" applyAlignment="1">
      <alignment horizontal="left" vertical="center"/>
    </xf>
    <xf numFmtId="0" fontId="0" fillId="2" borderId="35" xfId="0" applyFill="1" applyBorder="1"/>
    <xf numFmtId="0" fontId="11" fillId="2" borderId="35" xfId="0" applyFont="1" applyFill="1" applyBorder="1" applyAlignment="1">
      <alignment textRotation="90"/>
    </xf>
    <xf numFmtId="0" fontId="1" fillId="2" borderId="39" xfId="0" applyFont="1" applyFill="1" applyBorder="1" applyAlignment="1" applyProtection="1">
      <alignment horizontal="center" vertical="center"/>
    </xf>
    <xf numFmtId="165" fontId="2" fillId="3" borderId="40" xfId="0" applyNumberFormat="1"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165" fontId="2" fillId="3" borderId="42"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165" fontId="2" fillId="3" borderId="44" xfId="0" applyNumberFormat="1" applyFont="1" applyFill="1" applyBorder="1" applyAlignment="1" applyProtection="1">
      <alignment horizontal="center" vertical="center"/>
    </xf>
    <xf numFmtId="0" fontId="1" fillId="2" borderId="41" xfId="0" quotePrefix="1" applyFont="1" applyFill="1" applyBorder="1" applyAlignment="1" applyProtection="1">
      <alignment horizontal="center" vertical="center"/>
    </xf>
    <xf numFmtId="0" fontId="1" fillId="2" borderId="43" xfId="0" quotePrefix="1" applyFont="1" applyFill="1" applyBorder="1" applyAlignment="1" applyProtection="1">
      <alignment horizontal="center" vertical="center"/>
    </xf>
    <xf numFmtId="9" fontId="2" fillId="3" borderId="40" xfId="0" applyNumberFormat="1" applyFont="1" applyFill="1" applyBorder="1" applyAlignment="1" applyProtection="1">
      <alignment horizontal="center" vertical="center"/>
    </xf>
    <xf numFmtId="9" fontId="2" fillId="3" borderId="42" xfId="0" applyNumberFormat="1" applyFont="1" applyFill="1" applyBorder="1" applyAlignment="1" applyProtection="1">
      <alignment horizontal="center" vertical="center"/>
    </xf>
    <xf numFmtId="9" fontId="2" fillId="3" borderId="44" xfId="0" applyNumberFormat="1" applyFont="1" applyFill="1" applyBorder="1" applyAlignment="1" applyProtection="1">
      <alignment horizontal="center" vertical="center"/>
    </xf>
    <xf numFmtId="0" fontId="11" fillId="2" borderId="6" xfId="0" applyFont="1" applyFill="1" applyBorder="1" applyAlignment="1">
      <alignment vertical="center" wrapText="1"/>
    </xf>
    <xf numFmtId="0" fontId="11" fillId="2" borderId="35" xfId="0" applyFont="1" applyFill="1" applyBorder="1" applyAlignment="1">
      <alignment vertical="center" wrapText="1"/>
    </xf>
    <xf numFmtId="165" fontId="2" fillId="3" borderId="53" xfId="0" applyNumberFormat="1" applyFont="1" applyFill="1" applyBorder="1" applyAlignment="1" applyProtection="1">
      <alignment horizontal="center" vertical="center"/>
    </xf>
    <xf numFmtId="9" fontId="2" fillId="3" borderId="53" xfId="0" applyNumberFormat="1" applyFont="1" applyFill="1" applyBorder="1" applyAlignment="1" applyProtection="1">
      <alignment horizontal="center" vertical="center"/>
    </xf>
    <xf numFmtId="0" fontId="21" fillId="8" borderId="0" xfId="0" applyFont="1" applyFill="1"/>
    <xf numFmtId="0" fontId="26" fillId="8" borderId="54" xfId="0" applyFont="1" applyFill="1" applyBorder="1" applyAlignment="1">
      <alignment vertical="center"/>
    </xf>
    <xf numFmtId="0" fontId="25" fillId="8" borderId="54" xfId="0" applyFont="1" applyFill="1" applyBorder="1" applyAlignment="1">
      <alignment horizontal="right" vertical="center" wrapText="1"/>
    </xf>
    <xf numFmtId="164" fontId="0" fillId="8" borderId="0" xfId="1" applyFont="1" applyFill="1"/>
    <xf numFmtId="164" fontId="0" fillId="8" borderId="0" xfId="0" applyNumberFormat="1" applyFill="1"/>
    <xf numFmtId="0" fontId="4" fillId="8" borderId="0" xfId="0" applyFont="1" applyFill="1"/>
    <xf numFmtId="0" fontId="0" fillId="8" borderId="0" xfId="0" applyFill="1" applyAlignment="1">
      <alignment horizontal="left" vertical="center" wrapText="1"/>
    </xf>
    <xf numFmtId="0" fontId="2" fillId="8" borderId="0" xfId="0" applyFont="1" applyFill="1" applyAlignment="1">
      <alignment horizontal="left" vertical="top" wrapText="1"/>
    </xf>
    <xf numFmtId="0" fontId="1" fillId="11" borderId="17" xfId="0" applyFont="1" applyFill="1" applyBorder="1" applyAlignment="1">
      <alignment horizontal="center"/>
    </xf>
    <xf numFmtId="0" fontId="14" fillId="2" borderId="33" xfId="0" applyFont="1" applyFill="1" applyBorder="1" applyAlignment="1">
      <alignment horizontal="right" vertical="center" wrapText="1"/>
    </xf>
    <xf numFmtId="0" fontId="14" fillId="2" borderId="34" xfId="0" applyFont="1" applyFill="1" applyBorder="1" applyAlignment="1">
      <alignment horizontal="right" vertical="center" wrapText="1"/>
    </xf>
    <xf numFmtId="0" fontId="14" fillId="2" borderId="36" xfId="0" applyFont="1" applyFill="1" applyBorder="1" applyAlignment="1">
      <alignment horizontal="right" vertical="center" wrapText="1"/>
    </xf>
    <xf numFmtId="0" fontId="8" fillId="9" borderId="51" xfId="0" applyFont="1" applyFill="1" applyBorder="1" applyAlignment="1" applyProtection="1">
      <alignment horizontal="center" vertical="center"/>
    </xf>
    <xf numFmtId="0" fontId="8" fillId="9" borderId="52" xfId="0" applyFont="1" applyFill="1" applyBorder="1" applyAlignment="1" applyProtection="1">
      <alignment horizontal="center" vertical="center"/>
    </xf>
    <xf numFmtId="0" fontId="11" fillId="2" borderId="0" xfId="0" applyFont="1" applyFill="1" applyBorder="1" applyAlignment="1">
      <alignment horizontal="center" vertical="center" wrapText="1"/>
    </xf>
    <xf numFmtId="0" fontId="17" fillId="14" borderId="13" xfId="0" applyFont="1" applyFill="1" applyBorder="1" applyAlignment="1" applyProtection="1">
      <alignment horizontal="center" vertical="center"/>
      <protection hidden="1"/>
    </xf>
    <xf numFmtId="0" fontId="17" fillId="14" borderId="17" xfId="0" applyFont="1" applyFill="1" applyBorder="1" applyAlignment="1" applyProtection="1">
      <alignment horizontal="center" vertical="center"/>
      <protection hidden="1"/>
    </xf>
    <xf numFmtId="0" fontId="17" fillId="14" borderId="14" xfId="0" applyFont="1" applyFill="1" applyBorder="1" applyAlignment="1" applyProtection="1">
      <alignment horizontal="center" vertical="center"/>
      <protection hidden="1"/>
    </xf>
    <xf numFmtId="0" fontId="17" fillId="14" borderId="15" xfId="0" applyFont="1" applyFill="1" applyBorder="1" applyAlignment="1" applyProtection="1">
      <alignment horizontal="center" vertical="center"/>
      <protection hidden="1"/>
    </xf>
    <xf numFmtId="0" fontId="17" fillId="14" borderId="18" xfId="0" applyFont="1" applyFill="1" applyBorder="1" applyAlignment="1" applyProtection="1">
      <alignment horizontal="center" vertical="center"/>
      <protection hidden="1"/>
    </xf>
    <xf numFmtId="0" fontId="17" fillId="14" borderId="16" xfId="0" applyFont="1" applyFill="1" applyBorder="1" applyAlignment="1" applyProtection="1">
      <alignment horizontal="center" vertical="center"/>
      <protection hidden="1"/>
    </xf>
    <xf numFmtId="0" fontId="4" fillId="8" borderId="25" xfId="0" applyFont="1" applyFill="1" applyBorder="1" applyAlignment="1" applyProtection="1">
      <alignment horizontal="center" vertical="center"/>
      <protection locked="0"/>
    </xf>
    <xf numFmtId="0" fontId="4" fillId="8" borderId="26" xfId="0" applyFont="1" applyFill="1" applyBorder="1" applyAlignment="1" applyProtection="1">
      <alignment horizontal="center" vertical="center"/>
      <protection locked="0"/>
    </xf>
    <xf numFmtId="165" fontId="9" fillId="9" borderId="0" xfId="0" applyNumberFormat="1" applyFont="1" applyFill="1" applyBorder="1" applyAlignment="1" applyProtection="1">
      <alignment horizontal="center" vertical="center"/>
      <protection hidden="1"/>
    </xf>
    <xf numFmtId="0" fontId="9" fillId="9" borderId="0"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10" fillId="11" borderId="18" xfId="0" applyFont="1" applyFill="1" applyBorder="1" applyAlignment="1">
      <alignment horizontal="center" vertical="top"/>
    </xf>
    <xf numFmtId="165" fontId="6" fillId="13" borderId="13" xfId="0" applyNumberFormat="1" applyFont="1" applyFill="1" applyBorder="1" applyAlignment="1" applyProtection="1">
      <alignment horizontal="center" vertical="center"/>
      <protection hidden="1"/>
    </xf>
    <xf numFmtId="165" fontId="6" fillId="13" borderId="14" xfId="0" applyNumberFormat="1" applyFont="1" applyFill="1" applyBorder="1" applyAlignment="1" applyProtection="1">
      <alignment horizontal="center" vertical="center"/>
      <protection hidden="1"/>
    </xf>
    <xf numFmtId="165" fontId="6" fillId="13" borderId="15" xfId="0" applyNumberFormat="1" applyFont="1" applyFill="1" applyBorder="1" applyAlignment="1" applyProtection="1">
      <alignment horizontal="center" vertical="center"/>
      <protection hidden="1"/>
    </xf>
    <xf numFmtId="165" fontId="6" fillId="13" borderId="16" xfId="0" applyNumberFormat="1" applyFont="1" applyFill="1" applyBorder="1" applyAlignment="1" applyProtection="1">
      <alignment horizontal="center" vertical="center"/>
      <protection hidden="1"/>
    </xf>
    <xf numFmtId="165" fontId="6" fillId="13" borderId="17" xfId="0" applyNumberFormat="1" applyFont="1" applyFill="1" applyBorder="1" applyAlignment="1" applyProtection="1">
      <alignment horizontal="center" vertical="center"/>
      <protection hidden="1"/>
    </xf>
    <xf numFmtId="165" fontId="6" fillId="13" borderId="18" xfId="0" applyNumberFormat="1" applyFont="1" applyFill="1" applyBorder="1" applyAlignment="1" applyProtection="1">
      <alignment horizontal="center" vertical="center"/>
      <protection hidden="1"/>
    </xf>
    <xf numFmtId="0" fontId="15" fillId="11" borderId="24" xfId="0" applyFont="1" applyFill="1" applyBorder="1" applyAlignment="1">
      <alignment horizontal="center" vertical="center"/>
    </xf>
    <xf numFmtId="165" fontId="6" fillId="12" borderId="13" xfId="0" applyNumberFormat="1" applyFont="1" applyFill="1" applyBorder="1" applyAlignment="1" applyProtection="1">
      <alignment horizontal="center" vertical="center"/>
      <protection hidden="1"/>
    </xf>
    <xf numFmtId="165" fontId="6" fillId="12" borderId="17" xfId="0" applyNumberFormat="1" applyFont="1" applyFill="1" applyBorder="1" applyAlignment="1" applyProtection="1">
      <alignment horizontal="center" vertical="center"/>
      <protection hidden="1"/>
    </xf>
    <xf numFmtId="165" fontId="6" fillId="12" borderId="14" xfId="0" applyNumberFormat="1" applyFont="1" applyFill="1" applyBorder="1" applyAlignment="1" applyProtection="1">
      <alignment horizontal="center" vertical="center"/>
      <protection hidden="1"/>
    </xf>
    <xf numFmtId="165" fontId="6" fillId="12" borderId="15" xfId="0" applyNumberFormat="1" applyFont="1" applyFill="1" applyBorder="1" applyAlignment="1" applyProtection="1">
      <alignment horizontal="center" vertical="center"/>
      <protection hidden="1"/>
    </xf>
    <xf numFmtId="165" fontId="6" fillId="12" borderId="18" xfId="0" applyNumberFormat="1" applyFont="1" applyFill="1" applyBorder="1" applyAlignment="1" applyProtection="1">
      <alignment horizontal="center" vertical="center"/>
      <protection hidden="1"/>
    </xf>
    <xf numFmtId="165" fontId="6" fillId="12" borderId="16" xfId="0" applyNumberFormat="1" applyFont="1" applyFill="1" applyBorder="1" applyAlignment="1" applyProtection="1">
      <alignment horizontal="center" vertical="center"/>
      <protection hidden="1"/>
    </xf>
    <xf numFmtId="0" fontId="4" fillId="8" borderId="21" xfId="0" applyFont="1" applyFill="1" applyBorder="1" applyAlignment="1" applyProtection="1">
      <alignment horizontal="center" vertical="center"/>
      <protection locked="0"/>
    </xf>
    <xf numFmtId="0" fontId="7" fillId="9" borderId="20" xfId="0" applyFont="1" applyFill="1" applyBorder="1" applyAlignment="1" applyProtection="1">
      <alignment horizontal="center" vertical="center"/>
    </xf>
    <xf numFmtId="0" fontId="4" fillId="8" borderId="27"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4" fillId="8" borderId="28" xfId="0" applyFont="1" applyFill="1" applyBorder="1" applyAlignment="1" applyProtection="1">
      <alignment horizontal="center" vertical="center"/>
      <protection locked="0"/>
    </xf>
    <xf numFmtId="0" fontId="16" fillId="2" borderId="21" xfId="0" applyFont="1" applyFill="1" applyBorder="1" applyAlignment="1">
      <alignment horizontal="center" vertical="center"/>
    </xf>
    <xf numFmtId="0" fontId="16" fillId="2" borderId="26" xfId="0" applyFont="1" applyFill="1" applyBorder="1" applyAlignment="1">
      <alignment horizontal="center" vertical="center"/>
    </xf>
    <xf numFmtId="0" fontId="19" fillId="2" borderId="17" xfId="0" applyFont="1" applyFill="1" applyBorder="1" applyAlignment="1">
      <alignment horizontal="center" vertical="center" wrapText="1"/>
    </xf>
    <xf numFmtId="0" fontId="20" fillId="0" borderId="17" xfId="0" applyFont="1" applyBorder="1"/>
    <xf numFmtId="0" fontId="20" fillId="0" borderId="14" xfId="0" applyFont="1" applyBorder="1"/>
    <xf numFmtId="0" fontId="20" fillId="0" borderId="0" xfId="0" applyFont="1" applyBorder="1"/>
    <xf numFmtId="0" fontId="20" fillId="0" borderId="35" xfId="0" applyFont="1" applyBorder="1"/>
    <xf numFmtId="0" fontId="0" fillId="10" borderId="29" xfId="0" applyFill="1" applyBorder="1" applyAlignment="1">
      <alignment horizontal="center" vertical="center"/>
    </xf>
    <xf numFmtId="0" fontId="0" fillId="10" borderId="0" xfId="0" applyFill="1" applyBorder="1" applyAlignment="1">
      <alignment horizontal="center" vertical="center"/>
    </xf>
    <xf numFmtId="0" fontId="0" fillId="10" borderId="7" xfId="0" applyFill="1" applyBorder="1" applyAlignment="1">
      <alignment horizontal="center" vertical="center"/>
    </xf>
    <xf numFmtId="0" fontId="0" fillId="6" borderId="6" xfId="0" applyFill="1" applyBorder="1" applyAlignment="1">
      <alignment horizontal="center" vertical="center"/>
    </xf>
    <xf numFmtId="0" fontId="0" fillId="6" borderId="0" xfId="0" applyFill="1" applyBorder="1" applyAlignment="1">
      <alignment horizontal="center" vertical="center"/>
    </xf>
    <xf numFmtId="0" fontId="0" fillId="6" borderId="7" xfId="0" applyFill="1" applyBorder="1" applyAlignment="1">
      <alignment horizontal="center" vertical="center"/>
    </xf>
    <xf numFmtId="0" fontId="0" fillId="7" borderId="6" xfId="0" applyFill="1" applyBorder="1" applyAlignment="1">
      <alignment horizontal="center" vertical="center"/>
    </xf>
    <xf numFmtId="0" fontId="0" fillId="7" borderId="0" xfId="0" applyFill="1" applyBorder="1" applyAlignment="1">
      <alignment horizontal="center" vertical="center"/>
    </xf>
    <xf numFmtId="0" fontId="0" fillId="7" borderId="7" xfId="0" applyFill="1" applyBorder="1" applyAlignment="1">
      <alignment horizontal="center" vertical="center"/>
    </xf>
    <xf numFmtId="0" fontId="5" fillId="9" borderId="0" xfId="0" applyFont="1" applyFill="1" applyBorder="1" applyAlignment="1">
      <alignment horizontal="center"/>
    </xf>
    <xf numFmtId="0" fontId="13" fillId="2" borderId="0" xfId="0" applyFont="1" applyFill="1" applyBorder="1" applyAlignment="1" applyProtection="1">
      <alignment horizontal="center" vertical="top"/>
      <protection hidden="1"/>
    </xf>
    <xf numFmtId="0" fontId="5" fillId="15" borderId="45" xfId="0" applyFont="1" applyFill="1" applyBorder="1" applyAlignment="1">
      <alignment horizontal="center" vertical="center" wrapText="1"/>
    </xf>
    <xf numFmtId="0" fontId="5" fillId="15" borderId="46" xfId="0" applyFont="1" applyFill="1" applyBorder="1" applyAlignment="1">
      <alignment horizontal="center" vertical="center" wrapText="1"/>
    </xf>
    <xf numFmtId="0" fontId="5" fillId="15" borderId="47" xfId="0" applyFont="1" applyFill="1" applyBorder="1" applyAlignment="1">
      <alignment horizontal="center" vertical="center" wrapText="1"/>
    </xf>
    <xf numFmtId="0" fontId="5" fillId="15" borderId="48" xfId="0" applyFont="1" applyFill="1" applyBorder="1" applyAlignment="1">
      <alignment horizontal="center" vertical="center" wrapText="1"/>
    </xf>
    <xf numFmtId="0" fontId="5" fillId="15" borderId="49"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4" fillId="8" borderId="11" xfId="0" applyFont="1" applyFill="1" applyBorder="1" applyAlignment="1" applyProtection="1">
      <alignment horizontal="center" vertical="center"/>
      <protection locked="0"/>
    </xf>
    <xf numFmtId="0" fontId="4" fillId="8" borderId="23" xfId="0" applyFont="1" applyFill="1" applyBorder="1" applyAlignment="1" applyProtection="1">
      <alignment horizontal="center" vertical="center"/>
      <protection locked="0"/>
    </xf>
    <xf numFmtId="0" fontId="4" fillId="8" borderId="12" xfId="0" applyFont="1" applyFill="1" applyBorder="1" applyAlignment="1" applyProtection="1">
      <alignment horizontal="center" vertical="center"/>
      <protection locked="0"/>
    </xf>
    <xf numFmtId="0" fontId="8" fillId="9" borderId="37" xfId="0" applyFont="1" applyFill="1" applyBorder="1" applyAlignment="1" applyProtection="1">
      <alignment horizontal="center" vertical="center"/>
    </xf>
    <xf numFmtId="0" fontId="8" fillId="9" borderId="38" xfId="0" applyFont="1" applyFill="1" applyBorder="1" applyAlignment="1" applyProtection="1">
      <alignment horizontal="center" vertical="center"/>
    </xf>
    <xf numFmtId="165" fontId="9" fillId="9" borderId="0" xfId="0" applyNumberFormat="1" applyFont="1" applyFill="1" applyBorder="1" applyAlignment="1" applyProtection="1">
      <alignment horizontal="center" vertical="top"/>
      <protection hidden="1"/>
    </xf>
    <xf numFmtId="0" fontId="9" fillId="9" borderId="0" xfId="0" applyFont="1" applyFill="1" applyBorder="1" applyAlignment="1" applyProtection="1">
      <alignment horizontal="center" vertical="top"/>
      <protection hidden="1"/>
    </xf>
    <xf numFmtId="0" fontId="5" fillId="9" borderId="0" xfId="0" applyFont="1" applyFill="1" applyBorder="1" applyAlignment="1" applyProtection="1">
      <alignment horizontal="center" vertical="top"/>
      <protection hidden="1"/>
    </xf>
    <xf numFmtId="0" fontId="11" fillId="2" borderId="6"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9" fillId="2" borderId="1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1" fillId="2" borderId="35" xfId="0" applyFont="1" applyFill="1" applyBorder="1" applyAlignment="1">
      <alignment horizontal="left" textRotation="90"/>
    </xf>
  </cellXfs>
  <cellStyles count="2">
    <cellStyle name="Currency" xfId="1" builtinId="4"/>
    <cellStyle name="Normal" xfId="0" builtinId="0"/>
  </cellStyles>
  <dxfs count="5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9900"/>
      <color rgb="FFFCDEB6"/>
      <color rgb="FFB489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4</xdr:col>
      <xdr:colOff>52844</xdr:colOff>
      <xdr:row>2</xdr:row>
      <xdr:rowOff>57150</xdr:rowOff>
    </xdr:to>
    <xdr:pic>
      <xdr:nvPicPr>
        <xdr:cNvPr id="2" name="Picture 1" descr="RaritanLogo_transparentPNG.png"/>
        <xdr:cNvPicPr>
          <a:picLocks noChangeAspect="1"/>
        </xdr:cNvPicPr>
      </xdr:nvPicPr>
      <xdr:blipFill>
        <a:blip xmlns:r="http://schemas.openxmlformats.org/officeDocument/2006/relationships" r:embed="rId1" cstate="print"/>
        <a:stretch>
          <a:fillRect/>
        </a:stretch>
      </xdr:blipFill>
      <xdr:spPr>
        <a:xfrm>
          <a:off x="104775" y="142875"/>
          <a:ext cx="1586369"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38099</xdr:rowOff>
    </xdr:from>
    <xdr:to>
      <xdr:col>2</xdr:col>
      <xdr:colOff>619132</xdr:colOff>
      <xdr:row>1</xdr:row>
      <xdr:rowOff>290140</xdr:rowOff>
    </xdr:to>
    <xdr:pic>
      <xdr:nvPicPr>
        <xdr:cNvPr id="2" name="Picture 1" descr="RaritanLogo_transparentWhite.png"/>
        <xdr:cNvPicPr>
          <a:picLocks noChangeAspect="1"/>
        </xdr:cNvPicPr>
      </xdr:nvPicPr>
      <xdr:blipFill>
        <a:blip xmlns:r="http://schemas.openxmlformats.org/officeDocument/2006/relationships" r:embed="rId1" cstate="print"/>
        <a:stretch>
          <a:fillRect/>
        </a:stretch>
      </xdr:blipFill>
      <xdr:spPr>
        <a:xfrm>
          <a:off x="142875" y="142874"/>
          <a:ext cx="1076332" cy="2520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38099</xdr:rowOff>
    </xdr:from>
    <xdr:to>
      <xdr:col>2</xdr:col>
      <xdr:colOff>619132</xdr:colOff>
      <xdr:row>1</xdr:row>
      <xdr:rowOff>290140</xdr:rowOff>
    </xdr:to>
    <xdr:pic>
      <xdr:nvPicPr>
        <xdr:cNvPr id="2" name="Picture 1" descr="RaritanLogo_transparentWhite.png"/>
        <xdr:cNvPicPr>
          <a:picLocks noChangeAspect="1"/>
        </xdr:cNvPicPr>
      </xdr:nvPicPr>
      <xdr:blipFill>
        <a:blip xmlns:r="http://schemas.openxmlformats.org/officeDocument/2006/relationships" r:embed="rId1" cstate="print"/>
        <a:stretch>
          <a:fillRect/>
        </a:stretch>
      </xdr:blipFill>
      <xdr:spPr>
        <a:xfrm>
          <a:off x="142875" y="142874"/>
          <a:ext cx="1076332" cy="252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38099</xdr:rowOff>
    </xdr:from>
    <xdr:to>
      <xdr:col>2</xdr:col>
      <xdr:colOff>619132</xdr:colOff>
      <xdr:row>1</xdr:row>
      <xdr:rowOff>290140</xdr:rowOff>
    </xdr:to>
    <xdr:pic>
      <xdr:nvPicPr>
        <xdr:cNvPr id="2" name="Picture 1" descr="RaritanLogo_transparentWhite.png"/>
        <xdr:cNvPicPr>
          <a:picLocks noChangeAspect="1"/>
        </xdr:cNvPicPr>
      </xdr:nvPicPr>
      <xdr:blipFill>
        <a:blip xmlns:r="http://schemas.openxmlformats.org/officeDocument/2006/relationships" r:embed="rId1" cstate="print"/>
        <a:stretch>
          <a:fillRect/>
        </a:stretch>
      </xdr:blipFill>
      <xdr:spPr>
        <a:xfrm>
          <a:off x="142875" y="142874"/>
          <a:ext cx="1076332" cy="2520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38099</xdr:rowOff>
    </xdr:from>
    <xdr:to>
      <xdr:col>2</xdr:col>
      <xdr:colOff>619132</xdr:colOff>
      <xdr:row>1</xdr:row>
      <xdr:rowOff>290140</xdr:rowOff>
    </xdr:to>
    <xdr:pic>
      <xdr:nvPicPr>
        <xdr:cNvPr id="2" name="Picture 1" descr="RaritanLogo_transparentWhite.png"/>
        <xdr:cNvPicPr>
          <a:picLocks noChangeAspect="1"/>
        </xdr:cNvPicPr>
      </xdr:nvPicPr>
      <xdr:blipFill>
        <a:blip xmlns:r="http://schemas.openxmlformats.org/officeDocument/2006/relationships" r:embed="rId1" cstate="print"/>
        <a:stretch>
          <a:fillRect/>
        </a:stretch>
      </xdr:blipFill>
      <xdr:spPr>
        <a:xfrm>
          <a:off x="142875" y="142874"/>
          <a:ext cx="1076332" cy="2520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1</xdr:row>
      <xdr:rowOff>38099</xdr:rowOff>
    </xdr:from>
    <xdr:to>
      <xdr:col>2</xdr:col>
      <xdr:colOff>619132</xdr:colOff>
      <xdr:row>1</xdr:row>
      <xdr:rowOff>290140</xdr:rowOff>
    </xdr:to>
    <xdr:pic>
      <xdr:nvPicPr>
        <xdr:cNvPr id="3" name="Picture 2" descr="RaritanLogo_transparentWhite.png"/>
        <xdr:cNvPicPr>
          <a:picLocks noChangeAspect="1"/>
        </xdr:cNvPicPr>
      </xdr:nvPicPr>
      <xdr:blipFill>
        <a:blip xmlns:r="http://schemas.openxmlformats.org/officeDocument/2006/relationships" r:embed="rId1" cstate="print"/>
        <a:stretch>
          <a:fillRect/>
        </a:stretch>
      </xdr:blipFill>
      <xdr:spPr>
        <a:xfrm>
          <a:off x="142875" y="142874"/>
          <a:ext cx="1076332" cy="252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2:U19"/>
  <sheetViews>
    <sheetView workbookViewId="0"/>
  </sheetViews>
  <sheetFormatPr defaultRowHeight="15"/>
  <cols>
    <col min="1" max="1" width="4.42578125" style="2" customWidth="1"/>
    <col min="2" max="2" width="8.28515625" style="2" customWidth="1"/>
    <col min="3" max="3" width="2.7109375" style="2" customWidth="1"/>
    <col min="4" max="11" width="9.140625" style="2"/>
    <col min="12" max="12" width="21.5703125" style="2" customWidth="1"/>
    <col min="13" max="14" width="5.42578125" style="2" customWidth="1"/>
    <col min="15" max="18" width="9.140625" style="2"/>
    <col min="19" max="19" width="15.28515625" style="2" bestFit="1" customWidth="1"/>
    <col min="20" max="20" width="9.140625" style="2"/>
    <col min="21" max="21" width="14.28515625" style="2" bestFit="1" customWidth="1"/>
    <col min="22" max="16384" width="9.140625" style="2"/>
  </cols>
  <sheetData>
    <row r="2" spans="2:21" ht="21">
      <c r="I2" s="76" t="s">
        <v>77</v>
      </c>
    </row>
    <row r="5" spans="2:21" ht="31.5" customHeight="1">
      <c r="B5" s="83" t="s">
        <v>78</v>
      </c>
      <c r="C5" s="83"/>
      <c r="D5" s="83"/>
      <c r="E5" s="83"/>
      <c r="F5" s="83"/>
      <c r="G5" s="83"/>
      <c r="H5" s="83"/>
      <c r="I5" s="83"/>
      <c r="J5" s="83"/>
      <c r="K5" s="83"/>
      <c r="L5" s="83"/>
      <c r="M5" s="83"/>
      <c r="N5" s="83"/>
    </row>
    <row r="6" spans="2:21" ht="23.25" customHeight="1"/>
    <row r="7" spans="2:21" ht="81.75" customHeight="1">
      <c r="B7" s="77">
        <v>1</v>
      </c>
      <c r="D7" s="82" t="s">
        <v>79</v>
      </c>
      <c r="E7" s="82"/>
      <c r="F7" s="82"/>
      <c r="G7" s="82"/>
      <c r="H7" s="82"/>
      <c r="I7" s="82"/>
      <c r="J7" s="82"/>
      <c r="K7" s="82"/>
      <c r="L7" s="82"/>
      <c r="S7" s="79"/>
    </row>
    <row r="8" spans="2:21">
      <c r="S8" s="80"/>
    </row>
    <row r="9" spans="2:21" ht="48" customHeight="1">
      <c r="B9" s="77">
        <v>2</v>
      </c>
      <c r="D9" s="82" t="s">
        <v>80</v>
      </c>
      <c r="E9" s="82"/>
      <c r="F9" s="82"/>
      <c r="G9" s="82"/>
      <c r="H9" s="82"/>
      <c r="I9" s="82"/>
      <c r="J9" s="82"/>
      <c r="K9" s="82"/>
      <c r="L9" s="82"/>
      <c r="S9" s="80"/>
    </row>
    <row r="10" spans="2:21">
      <c r="S10" s="79"/>
      <c r="U10" s="80"/>
    </row>
    <row r="11" spans="2:21" ht="53.25" customHeight="1">
      <c r="B11" s="77">
        <v>3</v>
      </c>
      <c r="D11" s="82" t="s">
        <v>81</v>
      </c>
      <c r="E11" s="82"/>
      <c r="F11" s="82"/>
      <c r="G11" s="82"/>
      <c r="H11" s="82"/>
      <c r="I11" s="82"/>
      <c r="J11" s="82"/>
      <c r="K11" s="82"/>
      <c r="L11" s="82"/>
    </row>
    <row r="13" spans="2:21">
      <c r="B13" s="83" t="s">
        <v>86</v>
      </c>
      <c r="C13" s="83"/>
      <c r="D13" s="83"/>
      <c r="E13" s="83"/>
      <c r="F13" s="83"/>
      <c r="G13" s="83"/>
      <c r="H13" s="83"/>
      <c r="I13" s="83"/>
      <c r="J13" s="83"/>
      <c r="K13" s="83"/>
      <c r="L13" s="83"/>
      <c r="M13" s="83"/>
      <c r="N13" s="83"/>
    </row>
    <row r="15" spans="2:21" ht="52.5" customHeight="1">
      <c r="B15" s="78" t="s">
        <v>82</v>
      </c>
      <c r="D15" s="82" t="s">
        <v>84</v>
      </c>
      <c r="E15" s="82"/>
      <c r="F15" s="82"/>
      <c r="G15" s="82"/>
      <c r="H15" s="82"/>
      <c r="I15" s="82"/>
      <c r="J15" s="82"/>
      <c r="K15" s="82"/>
      <c r="L15" s="82"/>
    </row>
    <row r="17" spans="2:12" ht="50.25" customHeight="1">
      <c r="B17" s="78" t="s">
        <v>83</v>
      </c>
      <c r="D17" s="82" t="s">
        <v>85</v>
      </c>
      <c r="E17" s="82"/>
      <c r="F17" s="82"/>
      <c r="G17" s="82"/>
      <c r="H17" s="82"/>
      <c r="I17" s="82"/>
      <c r="J17" s="82"/>
      <c r="K17" s="82"/>
      <c r="L17" s="82"/>
    </row>
    <row r="19" spans="2:12">
      <c r="B19" s="81" t="s">
        <v>87</v>
      </c>
    </row>
  </sheetData>
  <mergeCells count="7">
    <mergeCell ref="D15:L15"/>
    <mergeCell ref="D17:L17"/>
    <mergeCell ref="B5:N5"/>
    <mergeCell ref="D7:L7"/>
    <mergeCell ref="D9:L9"/>
    <mergeCell ref="D11:L11"/>
    <mergeCell ref="B13:N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DQ56"/>
  <sheetViews>
    <sheetView tabSelected="1" topLeftCell="A17" zoomScale="98" zoomScaleNormal="98" workbookViewId="0"/>
  </sheetViews>
  <sheetFormatPr defaultRowHeight="15"/>
  <cols>
    <col min="1" max="1" width="4.5703125" style="20" customWidth="1"/>
    <col min="2" max="2" width="4.42578125" style="20" customWidth="1"/>
    <col min="3" max="3" width="10.5703125" style="20" customWidth="1"/>
    <col min="4" max="4" width="5" style="20" customWidth="1"/>
    <col min="5" max="5" width="3.85546875" style="20" customWidth="1"/>
    <col min="6" max="6" width="5.28515625" style="20" customWidth="1"/>
    <col min="7" max="7" width="5.85546875" style="20" customWidth="1"/>
    <col min="8" max="9" width="4.5703125" style="20" customWidth="1"/>
    <col min="10" max="10" width="4.42578125" style="20" customWidth="1"/>
    <col min="11" max="12" width="6.42578125" style="20" customWidth="1"/>
    <col min="13" max="13" width="5.85546875" style="20" customWidth="1"/>
    <col min="14" max="14" width="5.28515625" style="20" customWidth="1"/>
    <col min="15" max="15" width="5.85546875" style="20" customWidth="1"/>
    <col min="16" max="17" width="4.5703125" style="20" customWidth="1"/>
    <col min="18" max="18" width="4.42578125" style="20" customWidth="1"/>
    <col min="19" max="20" width="9.28515625" style="20" customWidth="1"/>
    <col min="21" max="21" width="5.28515625" style="20" customWidth="1"/>
    <col min="22" max="22" width="5.85546875" style="20" customWidth="1"/>
    <col min="23" max="23" width="4.5703125" style="20" customWidth="1"/>
    <col min="24" max="24" width="3.7109375" style="2" customWidth="1"/>
    <col min="25" max="25" width="8" style="2" customWidth="1"/>
    <col min="26" max="26" width="10.42578125" style="2" customWidth="1"/>
    <col min="27" max="27" width="3.42578125" style="24" customWidth="1"/>
    <col min="28" max="29" width="9.140625" style="2"/>
    <col min="30" max="30" width="19.42578125" style="2" customWidth="1"/>
    <col min="31" max="121" width="9.140625" style="2"/>
    <col min="122" max="16384" width="9.140625" style="20"/>
  </cols>
  <sheetData>
    <row r="1" spans="1:121" s="1" customFormat="1" ht="8.25" customHeight="1">
      <c r="A1" s="53"/>
      <c r="B1" s="54"/>
      <c r="C1" s="54"/>
      <c r="D1" s="54"/>
      <c r="E1" s="54"/>
      <c r="F1" s="54"/>
      <c r="G1" s="54"/>
      <c r="H1" s="54"/>
      <c r="I1" s="54"/>
      <c r="J1" s="54"/>
      <c r="K1" s="54"/>
      <c r="L1" s="54"/>
      <c r="M1" s="54"/>
      <c r="N1" s="54"/>
      <c r="O1" s="54"/>
      <c r="P1" s="54"/>
      <c r="Q1" s="54"/>
      <c r="R1" s="54"/>
      <c r="S1" s="54"/>
      <c r="T1" s="54"/>
      <c r="U1" s="54"/>
      <c r="V1" s="54"/>
      <c r="W1" s="54"/>
      <c r="X1" s="123" t="s">
        <v>74</v>
      </c>
      <c r="Y1" s="124"/>
      <c r="Z1" s="124"/>
      <c r="AA1" s="12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21" s="1" customFormat="1" ht="32.25" customHeight="1" thickBot="1">
      <c r="A2" s="32"/>
      <c r="B2" s="23"/>
      <c r="C2" s="23"/>
      <c r="D2" s="23"/>
      <c r="E2" s="33" t="s">
        <v>72</v>
      </c>
      <c r="F2" s="23"/>
      <c r="G2" s="23"/>
      <c r="H2" s="23"/>
      <c r="I2" s="23"/>
      <c r="J2" s="23"/>
      <c r="K2" s="23"/>
      <c r="L2" s="23"/>
      <c r="M2" s="23"/>
      <c r="N2" s="23"/>
      <c r="O2" s="23"/>
      <c r="P2" s="23"/>
      <c r="Q2" s="23"/>
      <c r="R2" s="23"/>
      <c r="S2" s="23"/>
      <c r="T2" s="23"/>
      <c r="U2" s="23"/>
      <c r="V2" s="23"/>
      <c r="W2" s="23"/>
      <c r="X2" s="126"/>
      <c r="Y2" s="126"/>
      <c r="Z2" s="126"/>
      <c r="AA2" s="127"/>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21" s="1" customFormat="1" ht="15" customHeight="1">
      <c r="A3" s="128" t="s">
        <v>7</v>
      </c>
      <c r="B3" s="129"/>
      <c r="C3" s="129"/>
      <c r="D3" s="129"/>
      <c r="E3" s="129"/>
      <c r="F3" s="129"/>
      <c r="G3" s="129"/>
      <c r="H3" s="130"/>
      <c r="I3" s="131" t="s">
        <v>8</v>
      </c>
      <c r="J3" s="132"/>
      <c r="K3" s="132"/>
      <c r="L3" s="132"/>
      <c r="M3" s="132"/>
      <c r="N3" s="132"/>
      <c r="O3" s="132"/>
      <c r="P3" s="133"/>
      <c r="Q3" s="134" t="s">
        <v>9</v>
      </c>
      <c r="R3" s="135"/>
      <c r="S3" s="135"/>
      <c r="T3" s="135"/>
      <c r="U3" s="135"/>
      <c r="V3" s="135"/>
      <c r="W3" s="136"/>
      <c r="X3" s="23"/>
      <c r="Y3" s="88" t="s">
        <v>17</v>
      </c>
      <c r="Z3" s="89"/>
      <c r="AA3" s="59"/>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21" s="8" customFormat="1" ht="14.25" customHeight="1">
      <c r="A4" s="128"/>
      <c r="B4" s="129"/>
      <c r="C4" s="129"/>
      <c r="D4" s="129"/>
      <c r="E4" s="129"/>
      <c r="F4" s="129"/>
      <c r="G4" s="129"/>
      <c r="H4" s="130"/>
      <c r="I4" s="131"/>
      <c r="J4" s="132"/>
      <c r="K4" s="132"/>
      <c r="L4" s="132"/>
      <c r="M4" s="132"/>
      <c r="N4" s="132"/>
      <c r="O4" s="132"/>
      <c r="P4" s="133"/>
      <c r="Q4" s="134"/>
      <c r="R4" s="135"/>
      <c r="S4" s="135"/>
      <c r="T4" s="135"/>
      <c r="U4" s="135"/>
      <c r="V4" s="135"/>
      <c r="W4" s="136"/>
      <c r="X4" s="23"/>
      <c r="Y4" s="63" t="s">
        <v>38</v>
      </c>
      <c r="Z4" s="74">
        <f>SUM(F8:F23)</f>
        <v>8.1</v>
      </c>
      <c r="AA4" s="55"/>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s="3" customFormat="1" ht="14.25" customHeight="1">
      <c r="A5" s="34"/>
      <c r="B5" s="10"/>
      <c r="C5" s="10"/>
      <c r="D5" s="10"/>
      <c r="E5" s="10"/>
      <c r="F5" s="10"/>
      <c r="G5" s="10"/>
      <c r="H5" s="10"/>
      <c r="I5" s="9"/>
      <c r="J5" s="10"/>
      <c r="K5" s="10"/>
      <c r="L5" s="10"/>
      <c r="M5" s="10"/>
      <c r="N5" s="10"/>
      <c r="O5" s="10"/>
      <c r="P5" s="11"/>
      <c r="Q5" s="9"/>
      <c r="R5" s="10"/>
      <c r="S5" s="10"/>
      <c r="T5" s="10"/>
      <c r="U5" s="10"/>
      <c r="V5" s="10"/>
      <c r="W5" s="11"/>
      <c r="X5" s="23"/>
      <c r="Y5" s="63" t="s">
        <v>39</v>
      </c>
      <c r="Z5" s="64">
        <f>SUM(N8:N23)</f>
        <v>10.6</v>
      </c>
      <c r="AA5" s="55"/>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3" customFormat="1" ht="14.25" customHeight="1" thickBot="1">
      <c r="A6" s="34"/>
      <c r="B6" s="48" t="s">
        <v>4</v>
      </c>
      <c r="C6" s="137" t="s">
        <v>1</v>
      </c>
      <c r="D6" s="137"/>
      <c r="E6" s="137"/>
      <c r="F6" s="48" t="s">
        <v>2</v>
      </c>
      <c r="G6" s="48" t="s">
        <v>3</v>
      </c>
      <c r="H6" s="10"/>
      <c r="I6" s="9"/>
      <c r="J6" s="48" t="s">
        <v>4</v>
      </c>
      <c r="K6" s="137" t="s">
        <v>1</v>
      </c>
      <c r="L6" s="137"/>
      <c r="M6" s="137"/>
      <c r="N6" s="48" t="s">
        <v>2</v>
      </c>
      <c r="O6" s="48" t="s">
        <v>3</v>
      </c>
      <c r="P6" s="11"/>
      <c r="Q6" s="9"/>
      <c r="R6" s="48" t="s">
        <v>4</v>
      </c>
      <c r="S6" s="137" t="s">
        <v>1</v>
      </c>
      <c r="T6" s="137"/>
      <c r="U6" s="48" t="s">
        <v>2</v>
      </c>
      <c r="V6" s="48" t="s">
        <v>3</v>
      </c>
      <c r="W6" s="11"/>
      <c r="X6" s="23"/>
      <c r="Y6" s="65" t="s">
        <v>40</v>
      </c>
      <c r="Z6" s="66">
        <f>SUM(U8:U23)</f>
        <v>11.5</v>
      </c>
      <c r="AA6" s="55"/>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3" customFormat="1" ht="14.25" customHeight="1">
      <c r="A7" s="34"/>
      <c r="B7" s="121" t="s">
        <v>32</v>
      </c>
      <c r="C7" s="121"/>
      <c r="D7" s="121"/>
      <c r="E7" s="121"/>
      <c r="F7" s="121"/>
      <c r="G7" s="122"/>
      <c r="H7" s="10"/>
      <c r="I7" s="9"/>
      <c r="J7" s="121" t="s">
        <v>67</v>
      </c>
      <c r="K7" s="121"/>
      <c r="L7" s="121"/>
      <c r="M7" s="121"/>
      <c r="N7" s="121"/>
      <c r="O7" s="122"/>
      <c r="P7" s="11"/>
      <c r="Q7" s="9"/>
      <c r="R7" s="121" t="s">
        <v>68</v>
      </c>
      <c r="S7" s="121"/>
      <c r="T7" s="121"/>
      <c r="U7" s="121"/>
      <c r="V7" s="122"/>
      <c r="W7" s="11"/>
      <c r="X7" s="23"/>
      <c r="Y7" s="90" t="s">
        <v>69</v>
      </c>
      <c r="Z7" s="90"/>
      <c r="AA7" s="60"/>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3" customFormat="1" ht="14.25" customHeight="1">
      <c r="A8" s="34"/>
      <c r="B8" s="4" t="s">
        <v>5</v>
      </c>
      <c r="C8" s="97" t="s">
        <v>56</v>
      </c>
      <c r="D8" s="116"/>
      <c r="E8" s="98"/>
      <c r="F8" s="44">
        <v>1.3</v>
      </c>
      <c r="G8" s="27">
        <f>IF(F8&gt;0,F8*208,"")</f>
        <v>270.40000000000003</v>
      </c>
      <c r="H8" s="10"/>
      <c r="I8" s="9"/>
      <c r="J8" s="4" t="s">
        <v>5</v>
      </c>
      <c r="K8" s="97" t="s">
        <v>47</v>
      </c>
      <c r="L8" s="116"/>
      <c r="M8" s="98"/>
      <c r="N8" s="44">
        <v>1.7</v>
      </c>
      <c r="O8" s="27">
        <f>IF(N8&gt;0,N8*208,"")</f>
        <v>353.59999999999997</v>
      </c>
      <c r="P8" s="11"/>
      <c r="Q8" s="9"/>
      <c r="R8" s="4" t="s">
        <v>5</v>
      </c>
      <c r="S8" s="97" t="s">
        <v>50</v>
      </c>
      <c r="T8" s="98"/>
      <c r="U8" s="44">
        <v>1.2</v>
      </c>
      <c r="V8" s="27">
        <f>IF(U8&gt;0,U8*208,"")</f>
        <v>249.6</v>
      </c>
      <c r="W8" s="11"/>
      <c r="X8" s="25"/>
      <c r="Y8" s="138" t="str">
        <f>IF(MAX(Z4:Z6)&gt;20,"OVERLOAD","OK")</f>
        <v>OK</v>
      </c>
      <c r="Z8" s="138"/>
      <c r="AA8" s="60"/>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3" customFormat="1" ht="14.25" customHeight="1" thickBot="1">
      <c r="A9" s="34"/>
      <c r="B9" s="4" t="s">
        <v>5</v>
      </c>
      <c r="C9" s="97" t="s">
        <v>55</v>
      </c>
      <c r="D9" s="116"/>
      <c r="E9" s="98"/>
      <c r="F9" s="44">
        <v>1.3</v>
      </c>
      <c r="G9" s="27">
        <f t="shared" ref="G9:G23" si="0">IF(F9&gt;0,F9*208,"")</f>
        <v>270.40000000000003</v>
      </c>
      <c r="H9" s="10"/>
      <c r="I9" s="9"/>
      <c r="J9" s="4" t="s">
        <v>5</v>
      </c>
      <c r="K9" s="97" t="s">
        <v>48</v>
      </c>
      <c r="L9" s="116"/>
      <c r="M9" s="98"/>
      <c r="N9" s="44">
        <v>1.7</v>
      </c>
      <c r="O9" s="27">
        <f t="shared" ref="O9:O13" si="1">IF(N9&gt;0,N9*208,"")</f>
        <v>353.59999999999997</v>
      </c>
      <c r="P9" s="11"/>
      <c r="Q9" s="9"/>
      <c r="R9" s="4" t="s">
        <v>5</v>
      </c>
      <c r="S9" s="97" t="s">
        <v>51</v>
      </c>
      <c r="T9" s="98"/>
      <c r="U9" s="44">
        <v>1.2</v>
      </c>
      <c r="V9" s="27">
        <f t="shared" ref="V9:V13" si="2">IF(U9&gt;0,U9*208,"")</f>
        <v>249.6</v>
      </c>
      <c r="W9" s="11"/>
      <c r="X9" s="23"/>
      <c r="Y9" s="23"/>
      <c r="Z9" s="23"/>
      <c r="AA9" s="60"/>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s="3" customFormat="1" ht="14.25" customHeight="1">
      <c r="A10" s="34"/>
      <c r="B10" s="4" t="s">
        <v>5</v>
      </c>
      <c r="C10" s="97"/>
      <c r="D10" s="116"/>
      <c r="E10" s="98"/>
      <c r="F10" s="44"/>
      <c r="G10" s="27" t="str">
        <f t="shared" si="0"/>
        <v/>
      </c>
      <c r="H10" s="10"/>
      <c r="I10" s="9"/>
      <c r="J10" s="4" t="s">
        <v>5</v>
      </c>
      <c r="K10" s="97" t="s">
        <v>49</v>
      </c>
      <c r="L10" s="116"/>
      <c r="M10" s="98"/>
      <c r="N10" s="44">
        <v>1.7</v>
      </c>
      <c r="O10" s="27">
        <f>IF(N10&gt;0,N10*208,"")</f>
        <v>353.59999999999997</v>
      </c>
      <c r="P10" s="11"/>
      <c r="Q10" s="9"/>
      <c r="R10" s="4" t="s">
        <v>5</v>
      </c>
      <c r="S10" s="97" t="s">
        <v>52</v>
      </c>
      <c r="T10" s="98"/>
      <c r="U10" s="44">
        <v>1.2</v>
      </c>
      <c r="V10" s="27">
        <f t="shared" si="2"/>
        <v>249.6</v>
      </c>
      <c r="W10" s="11"/>
      <c r="X10" s="23"/>
      <c r="Y10" s="88" t="s">
        <v>18</v>
      </c>
      <c r="Z10" s="89"/>
      <c r="AA10" s="57"/>
      <c r="AB10" s="2"/>
      <c r="AC10" s="12"/>
      <c r="AD10" s="12"/>
      <c r="AE10" s="12"/>
      <c r="AF10" s="12"/>
      <c r="AG10" s="12"/>
      <c r="AH10" s="12"/>
      <c r="AI10" s="1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s="3" customFormat="1" ht="14.25" customHeight="1">
      <c r="A11" s="34"/>
      <c r="B11" s="4" t="s">
        <v>5</v>
      </c>
      <c r="C11" s="97"/>
      <c r="D11" s="116"/>
      <c r="E11" s="98"/>
      <c r="F11" s="44"/>
      <c r="G11" s="27" t="str">
        <f t="shared" si="0"/>
        <v/>
      </c>
      <c r="H11" s="10"/>
      <c r="I11" s="9"/>
      <c r="J11" s="4" t="s">
        <v>5</v>
      </c>
      <c r="K11" s="97"/>
      <c r="L11" s="116"/>
      <c r="M11" s="98"/>
      <c r="N11" s="44"/>
      <c r="O11" s="27" t="str">
        <f>IF(N11&gt;0,N11*208,"")</f>
        <v/>
      </c>
      <c r="P11" s="11"/>
      <c r="Q11" s="9"/>
      <c r="R11" s="4" t="s">
        <v>5</v>
      </c>
      <c r="S11" s="97" t="s">
        <v>53</v>
      </c>
      <c r="T11" s="98"/>
      <c r="U11" s="44">
        <v>1.2</v>
      </c>
      <c r="V11" s="27">
        <f t="shared" si="2"/>
        <v>249.6</v>
      </c>
      <c r="W11" s="11"/>
      <c r="X11" s="23"/>
      <c r="Y11" s="67" t="s">
        <v>0</v>
      </c>
      <c r="Z11" s="74">
        <f>Z4</f>
        <v>8.1</v>
      </c>
      <c r="AA11" s="57"/>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3" customFormat="1" ht="14.25" customHeight="1">
      <c r="A12" s="34"/>
      <c r="B12" s="4" t="s">
        <v>5</v>
      </c>
      <c r="C12" s="97"/>
      <c r="D12" s="116"/>
      <c r="E12" s="98"/>
      <c r="F12" s="44"/>
      <c r="G12" s="27" t="str">
        <f t="shared" si="0"/>
        <v/>
      </c>
      <c r="H12" s="10"/>
      <c r="I12" s="9"/>
      <c r="J12" s="4" t="s">
        <v>5</v>
      </c>
      <c r="K12" s="97"/>
      <c r="L12" s="116"/>
      <c r="M12" s="98"/>
      <c r="N12" s="44"/>
      <c r="O12" s="27" t="str">
        <f>IF(N12&gt;0,N12*208,"")</f>
        <v/>
      </c>
      <c r="P12" s="11"/>
      <c r="Q12" s="9"/>
      <c r="R12" s="4" t="s">
        <v>5</v>
      </c>
      <c r="S12" s="97" t="s">
        <v>54</v>
      </c>
      <c r="T12" s="98"/>
      <c r="U12" s="44">
        <v>1.2</v>
      </c>
      <c r="V12" s="27">
        <f t="shared" si="2"/>
        <v>249.6</v>
      </c>
      <c r="W12" s="11"/>
      <c r="X12" s="23"/>
      <c r="Y12" s="67" t="s">
        <v>23</v>
      </c>
      <c r="Z12" s="64">
        <f>Z5</f>
        <v>10.6</v>
      </c>
      <c r="AA12" s="57"/>
      <c r="AB12" s="2"/>
      <c r="AC12" s="12"/>
      <c r="AD12" s="12"/>
      <c r="AE12" s="12"/>
      <c r="AF12" s="12"/>
      <c r="AG12" s="12"/>
      <c r="AH12" s="12"/>
      <c r="AI12" s="1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s="3" customFormat="1" ht="14.25" customHeight="1" thickBot="1">
      <c r="A13" s="34"/>
      <c r="B13" s="4" t="s">
        <v>5</v>
      </c>
      <c r="C13" s="97"/>
      <c r="D13" s="116"/>
      <c r="E13" s="98"/>
      <c r="F13" s="44"/>
      <c r="G13" s="27" t="str">
        <f t="shared" si="0"/>
        <v/>
      </c>
      <c r="H13" s="10"/>
      <c r="I13" s="9"/>
      <c r="J13" s="4" t="s">
        <v>5</v>
      </c>
      <c r="K13" s="97"/>
      <c r="L13" s="116"/>
      <c r="M13" s="98"/>
      <c r="N13" s="44"/>
      <c r="O13" s="27" t="str">
        <f t="shared" si="1"/>
        <v/>
      </c>
      <c r="P13" s="11"/>
      <c r="Q13" s="9"/>
      <c r="R13" s="4" t="s">
        <v>5</v>
      </c>
      <c r="S13" s="97"/>
      <c r="T13" s="98"/>
      <c r="U13" s="44"/>
      <c r="V13" s="27" t="str">
        <f t="shared" si="2"/>
        <v/>
      </c>
      <c r="W13" s="11"/>
      <c r="X13" s="23"/>
      <c r="Y13" s="68" t="s">
        <v>24</v>
      </c>
      <c r="Z13" s="66">
        <f>Z6</f>
        <v>11.5</v>
      </c>
      <c r="AA13" s="57"/>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3" customFormat="1" ht="14.25" customHeight="1">
      <c r="A14" s="34"/>
      <c r="B14" s="4" t="s">
        <v>5</v>
      </c>
      <c r="C14" s="97"/>
      <c r="D14" s="116"/>
      <c r="E14" s="98"/>
      <c r="F14" s="44"/>
      <c r="G14" s="27" t="str">
        <f t="shared" si="0"/>
        <v/>
      </c>
      <c r="H14" s="10"/>
      <c r="I14" s="9"/>
      <c r="J14" s="4" t="s">
        <v>5</v>
      </c>
      <c r="K14" s="97"/>
      <c r="L14" s="116"/>
      <c r="M14" s="98"/>
      <c r="N14" s="44"/>
      <c r="O14" s="27" t="str">
        <f>IF(N14&gt;0,N14*208,"")</f>
        <v/>
      </c>
      <c r="P14" s="11"/>
      <c r="Q14" s="9"/>
      <c r="R14" s="4" t="s">
        <v>5</v>
      </c>
      <c r="S14" s="97"/>
      <c r="T14" s="98"/>
      <c r="U14" s="44"/>
      <c r="V14" s="27" t="str">
        <f>IF(U14&gt;0,U14*208,"")</f>
        <v/>
      </c>
      <c r="W14" s="11"/>
      <c r="X14" s="72"/>
      <c r="Y14" s="90" t="s">
        <v>73</v>
      </c>
      <c r="Z14" s="90"/>
      <c r="AA14" s="73"/>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s="3" customFormat="1" ht="14.25" customHeight="1">
      <c r="A15" s="34"/>
      <c r="B15" s="4" t="s">
        <v>5</v>
      </c>
      <c r="C15" s="97"/>
      <c r="D15" s="116"/>
      <c r="E15" s="98"/>
      <c r="F15" s="44"/>
      <c r="G15" s="27" t="str">
        <f t="shared" si="0"/>
        <v/>
      </c>
      <c r="H15" s="10"/>
      <c r="I15" s="9"/>
      <c r="J15" s="4" t="s">
        <v>5</v>
      </c>
      <c r="K15" s="97"/>
      <c r="L15" s="116"/>
      <c r="M15" s="98"/>
      <c r="N15" s="44"/>
      <c r="O15" s="27" t="str">
        <f>IF(N15&gt;0,N15*208,"")</f>
        <v/>
      </c>
      <c r="P15" s="11"/>
      <c r="Q15" s="9"/>
      <c r="R15" s="4" t="s">
        <v>5</v>
      </c>
      <c r="S15" s="97"/>
      <c r="T15" s="98"/>
      <c r="U15" s="44"/>
      <c r="V15" s="27" t="str">
        <f t="shared" ref="V15:V21" si="3">IF(U15&gt;0,U15*208,"")</f>
        <v/>
      </c>
      <c r="W15" s="11"/>
      <c r="X15" s="72"/>
      <c r="Y15" s="90"/>
      <c r="Z15" s="90"/>
      <c r="AA15" s="73"/>
      <c r="AB15" s="2"/>
      <c r="AC15" s="12"/>
      <c r="AD15" s="12"/>
      <c r="AE15" s="12"/>
      <c r="AF15" s="12"/>
      <c r="AG15" s="12"/>
      <c r="AH15" s="12"/>
      <c r="AI15" s="1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s="3" customFormat="1" ht="14.25" customHeight="1" thickBot="1">
      <c r="A16" s="34"/>
      <c r="B16" s="4" t="s">
        <v>5</v>
      </c>
      <c r="C16" s="97"/>
      <c r="D16" s="116"/>
      <c r="E16" s="98"/>
      <c r="F16" s="44"/>
      <c r="G16" s="27" t="str">
        <f t="shared" si="0"/>
        <v/>
      </c>
      <c r="H16" s="10"/>
      <c r="I16" s="9"/>
      <c r="J16" s="4" t="s">
        <v>5</v>
      </c>
      <c r="K16" s="97"/>
      <c r="L16" s="116"/>
      <c r="M16" s="98"/>
      <c r="N16" s="44"/>
      <c r="O16" s="27" t="str">
        <f>IF(N16&gt;0,N16*208,"")</f>
        <v/>
      </c>
      <c r="P16" s="11"/>
      <c r="Q16" s="9"/>
      <c r="R16" s="4" t="s">
        <v>5</v>
      </c>
      <c r="S16" s="97"/>
      <c r="T16" s="98"/>
      <c r="U16" s="44"/>
      <c r="V16" s="27" t="str">
        <f t="shared" si="3"/>
        <v/>
      </c>
      <c r="W16" s="11"/>
      <c r="X16" s="23"/>
      <c r="Y16" s="23"/>
      <c r="Z16" s="23"/>
      <c r="AA16" s="5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s="3" customFormat="1" ht="14.25" customHeight="1">
      <c r="A17" s="34"/>
      <c r="B17" s="4" t="s">
        <v>5</v>
      </c>
      <c r="C17" s="97"/>
      <c r="D17" s="116"/>
      <c r="E17" s="98"/>
      <c r="F17" s="44"/>
      <c r="G17" s="27" t="str">
        <f t="shared" si="0"/>
        <v/>
      </c>
      <c r="H17" s="10"/>
      <c r="I17" s="9"/>
      <c r="J17" s="4" t="s">
        <v>5</v>
      </c>
      <c r="K17" s="97"/>
      <c r="L17" s="116"/>
      <c r="M17" s="98"/>
      <c r="N17" s="44"/>
      <c r="O17" s="27" t="str">
        <f>IF(N17&gt;0,N17*208,"")</f>
        <v/>
      </c>
      <c r="P17" s="11"/>
      <c r="Q17" s="9"/>
      <c r="R17" s="4" t="s">
        <v>5</v>
      </c>
      <c r="S17" s="97"/>
      <c r="T17" s="98"/>
      <c r="U17" s="44"/>
      <c r="V17" s="27" t="str">
        <f t="shared" si="3"/>
        <v/>
      </c>
      <c r="W17" s="11"/>
      <c r="X17" s="23"/>
      <c r="Y17" s="88" t="s">
        <v>19</v>
      </c>
      <c r="Z17" s="89"/>
      <c r="AA17" s="5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s="3" customFormat="1" ht="14.25" customHeight="1">
      <c r="A18" s="34"/>
      <c r="B18" s="4" t="s">
        <v>5</v>
      </c>
      <c r="C18" s="97"/>
      <c r="D18" s="116"/>
      <c r="E18" s="98"/>
      <c r="F18" s="44"/>
      <c r="G18" s="27" t="str">
        <f t="shared" si="0"/>
        <v/>
      </c>
      <c r="H18" s="10"/>
      <c r="I18" s="9"/>
      <c r="J18" s="4" t="s">
        <v>5</v>
      </c>
      <c r="K18" s="97"/>
      <c r="L18" s="116"/>
      <c r="M18" s="98"/>
      <c r="N18" s="44"/>
      <c r="O18" s="27" t="str">
        <f t="shared" ref="O18:O21" si="4">IF(N18&gt;0,N18*208,"")</f>
        <v/>
      </c>
      <c r="P18" s="11"/>
      <c r="Q18" s="9"/>
      <c r="R18" s="4" t="s">
        <v>5</v>
      </c>
      <c r="S18" s="97"/>
      <c r="T18" s="98"/>
      <c r="U18" s="44"/>
      <c r="V18" s="27" t="str">
        <f t="shared" si="3"/>
        <v/>
      </c>
      <c r="W18" s="11"/>
      <c r="X18" s="23"/>
      <c r="Y18" s="63" t="s">
        <v>20</v>
      </c>
      <c r="Z18" s="75">
        <f>IF(AVERAGE($B$28,$E$28,$I$28)&gt;0,B$28/AVERAGE($B$28,$E$28,$I$28),"")</f>
        <v>0.97578413257324337</v>
      </c>
      <c r="AA18" s="5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s="3" customFormat="1" ht="14.25" customHeight="1" thickBot="1">
      <c r="A19" s="34"/>
      <c r="B19" s="6" t="s">
        <v>5</v>
      </c>
      <c r="C19" s="118"/>
      <c r="D19" s="119"/>
      <c r="E19" s="120"/>
      <c r="F19" s="45"/>
      <c r="G19" s="28" t="str">
        <f t="shared" si="0"/>
        <v/>
      </c>
      <c r="H19" s="10"/>
      <c r="I19" s="9"/>
      <c r="J19" s="6" t="s">
        <v>5</v>
      </c>
      <c r="K19" s="118"/>
      <c r="L19" s="119"/>
      <c r="M19" s="120"/>
      <c r="N19" s="45"/>
      <c r="O19" s="28" t="str">
        <f t="shared" si="4"/>
        <v/>
      </c>
      <c r="P19" s="11"/>
      <c r="Q19" s="9"/>
      <c r="R19" s="6" t="s">
        <v>5</v>
      </c>
      <c r="S19" s="118"/>
      <c r="T19" s="120"/>
      <c r="U19" s="45"/>
      <c r="V19" s="28" t="str">
        <f t="shared" si="3"/>
        <v/>
      </c>
      <c r="W19" s="11"/>
      <c r="X19" s="23"/>
      <c r="Y19" s="63" t="s">
        <v>21</v>
      </c>
      <c r="Z19" s="70">
        <f>IF(AVERAGE($B$28,$E$28,$I$28)&gt;0,E$28/AVERAGE($B$28,$E$28,$I$28),"")</f>
        <v>0.92912066826691198</v>
      </c>
      <c r="AA19" s="5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s="3" customFormat="1" ht="14.25" customHeight="1" thickTop="1" thickBot="1">
      <c r="A20" s="34"/>
      <c r="B20" s="50" t="s">
        <v>6</v>
      </c>
      <c r="C20" s="97" t="s">
        <v>44</v>
      </c>
      <c r="D20" s="116"/>
      <c r="E20" s="98"/>
      <c r="F20" s="51">
        <v>5.5</v>
      </c>
      <c r="G20" s="52">
        <f t="shared" si="0"/>
        <v>1144</v>
      </c>
      <c r="H20" s="10"/>
      <c r="I20" s="9"/>
      <c r="J20" s="50" t="s">
        <v>6</v>
      </c>
      <c r="K20" s="97" t="s">
        <v>46</v>
      </c>
      <c r="L20" s="116"/>
      <c r="M20" s="98"/>
      <c r="N20" s="51">
        <v>5.5</v>
      </c>
      <c r="O20" s="52">
        <f t="shared" si="4"/>
        <v>1144</v>
      </c>
      <c r="P20" s="11"/>
      <c r="Q20" s="9"/>
      <c r="R20" s="50" t="s">
        <v>6</v>
      </c>
      <c r="S20" s="97" t="s">
        <v>45</v>
      </c>
      <c r="T20" s="98"/>
      <c r="U20" s="51">
        <v>5.5</v>
      </c>
      <c r="V20" s="52">
        <f t="shared" si="3"/>
        <v>1144</v>
      </c>
      <c r="W20" s="11"/>
      <c r="X20" s="23"/>
      <c r="Y20" s="65" t="s">
        <v>22</v>
      </c>
      <c r="Z20" s="71">
        <f>IF(AVERAGE($B$28,$E$28,$I$28)&gt;0,I$28/AVERAGE($B$28,$E$28,$I$28),"")</f>
        <v>1.0950951991598448</v>
      </c>
      <c r="AA20" s="5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s="3" customFormat="1" ht="14.25" customHeight="1">
      <c r="A21" s="34"/>
      <c r="B21" s="5" t="s">
        <v>6</v>
      </c>
      <c r="C21" s="97"/>
      <c r="D21" s="116"/>
      <c r="E21" s="98"/>
      <c r="F21" s="44"/>
      <c r="G21" s="30" t="str">
        <f t="shared" si="0"/>
        <v/>
      </c>
      <c r="H21" s="10"/>
      <c r="I21" s="9"/>
      <c r="J21" s="5" t="s">
        <v>6</v>
      </c>
      <c r="K21" s="97"/>
      <c r="L21" s="116"/>
      <c r="M21" s="98"/>
      <c r="N21" s="44"/>
      <c r="O21" s="30" t="str">
        <f t="shared" si="4"/>
        <v/>
      </c>
      <c r="P21" s="11"/>
      <c r="Q21" s="9"/>
      <c r="R21" s="5" t="s">
        <v>6</v>
      </c>
      <c r="S21" s="97"/>
      <c r="T21" s="98"/>
      <c r="U21" s="44"/>
      <c r="V21" s="30" t="str">
        <f t="shared" si="3"/>
        <v/>
      </c>
      <c r="W21" s="11"/>
      <c r="X21" s="23"/>
      <c r="Y21" s="90" t="s">
        <v>25</v>
      </c>
      <c r="Z21" s="90"/>
      <c r="AA21" s="56"/>
      <c r="AB21" s="2" t="s">
        <v>11</v>
      </c>
      <c r="AC21" s="12"/>
      <c r="AD21" s="12"/>
      <c r="AE21" s="12"/>
      <c r="AF21" s="12"/>
      <c r="AG21" s="12"/>
      <c r="AH21" s="12"/>
      <c r="AI21" s="1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s="3" customFormat="1" ht="14.25" customHeight="1">
      <c r="A22" s="34"/>
      <c r="B22" s="5" t="s">
        <v>6</v>
      </c>
      <c r="C22" s="97"/>
      <c r="D22" s="116"/>
      <c r="E22" s="98"/>
      <c r="F22" s="44"/>
      <c r="G22" s="30" t="str">
        <f t="shared" si="0"/>
        <v/>
      </c>
      <c r="H22" s="10"/>
      <c r="I22" s="9"/>
      <c r="J22" s="5" t="s">
        <v>6</v>
      </c>
      <c r="K22" s="97"/>
      <c r="L22" s="116"/>
      <c r="M22" s="98"/>
      <c r="N22" s="44"/>
      <c r="O22" s="30" t="str">
        <f>IF(N22&gt;0,N22*208,"")</f>
        <v/>
      </c>
      <c r="P22" s="11"/>
      <c r="Q22" s="9"/>
      <c r="R22" s="5" t="s">
        <v>6</v>
      </c>
      <c r="S22" s="97"/>
      <c r="T22" s="98"/>
      <c r="U22" s="44"/>
      <c r="V22" s="30" t="str">
        <f>IF(U22&gt;0,U22*208,"")</f>
        <v/>
      </c>
      <c r="W22" s="11"/>
      <c r="X22" s="23"/>
      <c r="Y22" s="90"/>
      <c r="Z22" s="90"/>
      <c r="AA22" s="5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s="3" customFormat="1" ht="14.25" customHeight="1" thickBot="1">
      <c r="A23" s="34"/>
      <c r="B23" s="5" t="s">
        <v>6</v>
      </c>
      <c r="C23" s="97"/>
      <c r="D23" s="116"/>
      <c r="E23" s="98"/>
      <c r="F23" s="44"/>
      <c r="G23" s="30" t="str">
        <f t="shared" si="0"/>
        <v/>
      </c>
      <c r="H23" s="10"/>
      <c r="I23" s="9"/>
      <c r="J23" s="5" t="s">
        <v>6</v>
      </c>
      <c r="K23" s="97"/>
      <c r="L23" s="116"/>
      <c r="M23" s="98"/>
      <c r="N23" s="44"/>
      <c r="O23" s="30" t="str">
        <f>IF(N23&gt;0,N23*208,"")</f>
        <v/>
      </c>
      <c r="P23" s="11"/>
      <c r="Q23" s="9"/>
      <c r="R23" s="5" t="s">
        <v>6</v>
      </c>
      <c r="S23" s="97"/>
      <c r="T23" s="98"/>
      <c r="U23" s="44"/>
      <c r="V23" s="30" t="str">
        <f>IF(U23&gt;0,U23*208,"")</f>
        <v/>
      </c>
      <c r="W23" s="11"/>
      <c r="X23" s="23"/>
      <c r="Y23" s="23"/>
      <c r="Z23" s="23"/>
      <c r="AA23" s="55"/>
      <c r="AB23" s="2"/>
      <c r="AC23" s="12"/>
      <c r="AD23" s="12"/>
      <c r="AE23" s="12"/>
      <c r="AF23" s="12"/>
      <c r="AG23" s="12"/>
      <c r="AH23" s="12"/>
      <c r="AI23" s="1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s="3" customFormat="1" ht="14.25" customHeight="1">
      <c r="A24" s="34"/>
      <c r="B24" s="117" t="s">
        <v>10</v>
      </c>
      <c r="C24" s="117"/>
      <c r="D24" s="117"/>
      <c r="E24" s="117"/>
      <c r="F24" s="117"/>
      <c r="G24" s="117"/>
      <c r="H24" s="10"/>
      <c r="I24" s="9"/>
      <c r="J24" s="117" t="s">
        <v>10</v>
      </c>
      <c r="K24" s="117"/>
      <c r="L24" s="117"/>
      <c r="M24" s="117"/>
      <c r="N24" s="117"/>
      <c r="O24" s="117"/>
      <c r="P24" s="11"/>
      <c r="Q24" s="9"/>
      <c r="R24" s="117" t="s">
        <v>10</v>
      </c>
      <c r="S24" s="117"/>
      <c r="T24" s="117"/>
      <c r="U24" s="117"/>
      <c r="V24" s="117"/>
      <c r="W24" s="11"/>
      <c r="X24" s="23"/>
      <c r="Y24" s="88" t="s">
        <v>27</v>
      </c>
      <c r="Z24" s="89"/>
      <c r="AA24" s="5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s="3" customFormat="1" ht="14.25" customHeight="1">
      <c r="A25" s="34"/>
      <c r="B25" s="10"/>
      <c r="C25" s="99" t="str">
        <f>IF(OR((MAX(F8:F19)&gt;12),(MAX(F20:F23)&gt;16)),"OVERLOAD","OK")</f>
        <v>OK</v>
      </c>
      <c r="D25" s="100"/>
      <c r="E25" s="100"/>
      <c r="F25" s="100"/>
      <c r="G25" s="15"/>
      <c r="H25" s="10"/>
      <c r="I25" s="9"/>
      <c r="J25" s="10"/>
      <c r="K25" s="99" t="str">
        <f>IF(OR((MAX(N8:N19)&gt;12),(MAX(N20:N23)&gt;16)),"OVERLOAD","OK")</f>
        <v>OK</v>
      </c>
      <c r="L25" s="100"/>
      <c r="M25" s="100"/>
      <c r="N25" s="100"/>
      <c r="O25" s="10"/>
      <c r="P25" s="11"/>
      <c r="Q25" s="9"/>
      <c r="R25" s="10"/>
      <c r="S25" s="101" t="str">
        <f>IF(OR((MAX(U8:U19)&gt;12),(MAX(U20:U23)&gt;16)),"OVERLOAD","OK")</f>
        <v>OK</v>
      </c>
      <c r="T25" s="101"/>
      <c r="U25" s="101"/>
      <c r="V25" s="10"/>
      <c r="W25" s="11"/>
      <c r="X25" s="23"/>
      <c r="Y25" s="63" t="s">
        <v>20</v>
      </c>
      <c r="Z25" s="75">
        <f>(24-B$28)/24</f>
        <v>0.28922834265223479</v>
      </c>
      <c r="AA25" s="5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s="3" customFormat="1" ht="13.5" customHeight="1" thickBot="1">
      <c r="A26" s="35"/>
      <c r="B26" s="16"/>
      <c r="C26" s="16"/>
      <c r="D26" s="16"/>
      <c r="E26" s="16"/>
      <c r="F26" s="16"/>
      <c r="G26" s="16"/>
      <c r="H26" s="17"/>
      <c r="I26" s="18"/>
      <c r="J26" s="16"/>
      <c r="K26" s="16"/>
      <c r="L26" s="16"/>
      <c r="M26" s="16"/>
      <c r="N26" s="16"/>
      <c r="O26" s="16"/>
      <c r="P26" s="17"/>
      <c r="Q26" s="18"/>
      <c r="R26" s="16"/>
      <c r="S26" s="16"/>
      <c r="T26" s="16"/>
      <c r="U26" s="16"/>
      <c r="V26" s="16"/>
      <c r="W26" s="17"/>
      <c r="X26" s="23"/>
      <c r="Y26" s="63" t="s">
        <v>21</v>
      </c>
      <c r="Z26" s="70">
        <f>(24-E$28)/24</f>
        <v>0.3232185119483213</v>
      </c>
      <c r="AA26" s="55"/>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ht="13.5" customHeight="1" thickTop="1" thickBot="1">
      <c r="A27" s="36"/>
      <c r="B27" s="37"/>
      <c r="C27" s="37"/>
      <c r="D27" s="37"/>
      <c r="E27" s="37"/>
      <c r="F27" s="37"/>
      <c r="G27" s="37"/>
      <c r="H27" s="37"/>
      <c r="I27" s="37"/>
      <c r="J27" s="37"/>
      <c r="K27" s="37"/>
      <c r="L27" s="37"/>
      <c r="M27" s="37"/>
      <c r="N27" s="37"/>
      <c r="O27" s="37"/>
      <c r="P27" s="37"/>
      <c r="Q27" s="37"/>
      <c r="R27" s="37"/>
      <c r="S27" s="37"/>
      <c r="T27" s="37"/>
      <c r="U27" s="37"/>
      <c r="V27" s="37"/>
      <c r="W27" s="21"/>
      <c r="X27" s="23"/>
      <c r="Y27" s="65" t="s">
        <v>22</v>
      </c>
      <c r="Z27" s="71">
        <f>(24-I28)/24</f>
        <v>0.20232087848384936</v>
      </c>
      <c r="AA27" s="55"/>
    </row>
    <row r="28" spans="1:121" ht="14.25" customHeight="1">
      <c r="A28" s="36"/>
      <c r="B28" s="103">
        <f>IMABS(COMPLEX(0.866*Z4--0.866*Z6,-0.5*Z4--0.5*Z6))</f>
        <v>17.058519776346365</v>
      </c>
      <c r="C28" s="104"/>
      <c r="D28" s="19"/>
      <c r="E28" s="103">
        <f>IMABS(COMPLEX(0*Z5--0.866*Z4,1*Z5--0.5*Z4))</f>
        <v>16.242755713240289</v>
      </c>
      <c r="F28" s="107"/>
      <c r="G28" s="104"/>
      <c r="H28" s="37"/>
      <c r="I28" s="103">
        <f>IMABS(COMPLEX(-0.866*Z6-0*Z5,-0.5*Z6-1*Z5))</f>
        <v>19.144298916387616</v>
      </c>
      <c r="J28" s="107"/>
      <c r="K28" s="104"/>
      <c r="L28" s="109"/>
      <c r="M28" s="110">
        <f>SUM(Z4:Z6)*208/1000</f>
        <v>6.2815999999999992</v>
      </c>
      <c r="N28" s="111"/>
      <c r="O28" s="112"/>
      <c r="P28" s="37"/>
      <c r="Q28" s="37"/>
      <c r="R28" s="37"/>
      <c r="S28" s="37"/>
      <c r="T28" s="91" t="str">
        <f>IF(OR((MAX(B28,E28,I28)&gt;24),C25="OVERLOAD",K25="OVERLOAD",S25="OVERLOAD",Y8="OVERLOAD"),"ERROR","OK")</f>
        <v>OK</v>
      </c>
      <c r="U28" s="92"/>
      <c r="V28" s="93"/>
      <c r="W28" s="22"/>
      <c r="X28" s="23"/>
      <c r="Y28" s="23"/>
      <c r="Z28" s="23"/>
      <c r="AA28" s="55"/>
    </row>
    <row r="29" spans="1:121" ht="15.75" customHeight="1" thickBot="1">
      <c r="A29" s="36"/>
      <c r="B29" s="105"/>
      <c r="C29" s="106"/>
      <c r="D29" s="19"/>
      <c r="E29" s="105"/>
      <c r="F29" s="108"/>
      <c r="G29" s="106"/>
      <c r="H29" s="37"/>
      <c r="I29" s="105"/>
      <c r="J29" s="108"/>
      <c r="K29" s="106"/>
      <c r="L29" s="109"/>
      <c r="M29" s="113"/>
      <c r="N29" s="114"/>
      <c r="O29" s="115"/>
      <c r="P29" s="37"/>
      <c r="Q29" s="37"/>
      <c r="R29" s="37"/>
      <c r="S29" s="37"/>
      <c r="T29" s="94"/>
      <c r="U29" s="95"/>
      <c r="V29" s="96"/>
      <c r="W29" s="22"/>
      <c r="X29" s="43"/>
      <c r="Y29" s="23"/>
      <c r="Z29" s="23"/>
      <c r="AA29" s="58"/>
    </row>
    <row r="30" spans="1:121" ht="14.25" customHeight="1">
      <c r="A30" s="36"/>
      <c r="B30" s="84" t="s">
        <v>13</v>
      </c>
      <c r="C30" s="84"/>
      <c r="D30" s="26"/>
      <c r="E30" s="84" t="s">
        <v>14</v>
      </c>
      <c r="F30" s="84"/>
      <c r="G30" s="84"/>
      <c r="H30" s="38"/>
      <c r="I30" s="84" t="s">
        <v>15</v>
      </c>
      <c r="J30" s="84"/>
      <c r="K30" s="84"/>
      <c r="L30" s="26"/>
      <c r="M30" s="84" t="s">
        <v>29</v>
      </c>
      <c r="N30" s="84"/>
      <c r="O30" s="84"/>
      <c r="P30" s="38"/>
      <c r="Q30" s="38"/>
      <c r="R30" s="38"/>
      <c r="S30" s="37"/>
      <c r="T30" s="84" t="s">
        <v>12</v>
      </c>
      <c r="U30" s="84"/>
      <c r="V30" s="84"/>
      <c r="W30" s="22"/>
      <c r="X30" s="23"/>
      <c r="Y30" s="23"/>
      <c r="Z30" s="23"/>
      <c r="AA30" s="55"/>
    </row>
    <row r="31" spans="1:121" s="2" customFormat="1" ht="17.25" customHeight="1" thickBot="1">
      <c r="A31" s="39"/>
      <c r="B31" s="102" t="s">
        <v>75</v>
      </c>
      <c r="C31" s="102"/>
      <c r="D31" s="47"/>
      <c r="E31" s="102" t="s">
        <v>75</v>
      </c>
      <c r="F31" s="102"/>
      <c r="G31" s="102"/>
      <c r="H31" s="40"/>
      <c r="I31" s="102" t="s">
        <v>75</v>
      </c>
      <c r="J31" s="102"/>
      <c r="K31" s="102"/>
      <c r="L31" s="47"/>
      <c r="M31" s="102" t="s">
        <v>76</v>
      </c>
      <c r="N31" s="102"/>
      <c r="O31" s="102"/>
      <c r="P31" s="41"/>
      <c r="Q31" s="41"/>
      <c r="R31" s="41"/>
      <c r="S31" s="41"/>
      <c r="T31" s="41"/>
      <c r="U31" s="41"/>
      <c r="V31" s="41"/>
      <c r="W31" s="42"/>
      <c r="X31" s="85" t="s">
        <v>71</v>
      </c>
      <c r="Y31" s="86"/>
      <c r="Z31" s="86"/>
      <c r="AA31" s="87"/>
    </row>
    <row r="32" spans="1:121" s="2" customFormat="1">
      <c r="AB32" s="24"/>
    </row>
    <row r="33" spans="9:28" s="2" customFormat="1">
      <c r="I33" s="2" t="s">
        <v>11</v>
      </c>
      <c r="AA33" s="24"/>
    </row>
    <row r="34" spans="9:28" s="2" customFormat="1">
      <c r="AA34" s="24"/>
    </row>
    <row r="35" spans="9:28" s="2" customFormat="1"/>
    <row r="36" spans="9:28" s="2" customFormat="1"/>
    <row r="37" spans="9:28" s="2" customFormat="1">
      <c r="V37" s="12"/>
      <c r="W37" s="12"/>
      <c r="X37" s="12"/>
      <c r="Y37" s="12"/>
      <c r="Z37" s="12"/>
      <c r="AA37" s="12"/>
      <c r="AB37" s="12"/>
    </row>
    <row r="38" spans="9:28" s="2" customFormat="1"/>
    <row r="39" spans="9:28" s="2" customFormat="1"/>
    <row r="40" spans="9:28" s="2" customFormat="1"/>
    <row r="41" spans="9:28" s="2" customFormat="1"/>
    <row r="42" spans="9:28" s="2" customFormat="1"/>
    <row r="43" spans="9:28" s="2" customFormat="1">
      <c r="V43" s="12"/>
      <c r="W43" s="12"/>
      <c r="X43" s="12"/>
      <c r="Y43" s="12"/>
      <c r="Z43" s="12"/>
      <c r="AA43" s="12"/>
      <c r="AB43" s="12"/>
    </row>
    <row r="44" spans="9:28" s="2" customFormat="1"/>
    <row r="45" spans="9:28" s="2" customFormat="1">
      <c r="V45" s="12"/>
      <c r="W45" s="12"/>
      <c r="X45" s="12"/>
      <c r="Y45" s="12"/>
      <c r="Z45" s="12"/>
      <c r="AA45" s="12"/>
      <c r="AB45" s="12"/>
    </row>
    <row r="46" spans="9:28" s="2" customFormat="1"/>
    <row r="47" spans="9:28" s="2" customFormat="1"/>
    <row r="48" spans="9:28">
      <c r="V48" s="12"/>
      <c r="W48" s="12"/>
      <c r="X48" s="12"/>
      <c r="Y48" s="12"/>
      <c r="Z48" s="12"/>
      <c r="AA48" s="12"/>
      <c r="AB48" s="12"/>
    </row>
    <row r="49" spans="22:28">
      <c r="V49" s="2"/>
      <c r="W49" s="2"/>
      <c r="AA49" s="2"/>
    </row>
    <row r="50" spans="22:28">
      <c r="V50" s="2"/>
      <c r="W50" s="2"/>
      <c r="AA50" s="2"/>
    </row>
    <row r="51" spans="22:28">
      <c r="V51" s="2"/>
      <c r="W51" s="2"/>
      <c r="AA51" s="2"/>
    </row>
    <row r="52" spans="22:28">
      <c r="V52" s="2"/>
      <c r="W52" s="2"/>
      <c r="AA52" s="2"/>
    </row>
    <row r="53" spans="22:28">
      <c r="V53" s="2"/>
      <c r="W53" s="2"/>
      <c r="AA53" s="2"/>
    </row>
    <row r="54" spans="22:28">
      <c r="V54" s="12"/>
      <c r="W54" s="12"/>
      <c r="X54" s="12"/>
      <c r="Y54" s="12"/>
      <c r="Z54" s="12"/>
      <c r="AA54" s="12"/>
      <c r="AB54" s="12"/>
    </row>
    <row r="55" spans="22:28">
      <c r="V55" s="2"/>
      <c r="W55" s="2"/>
      <c r="AA55" s="2"/>
    </row>
    <row r="56" spans="22:28">
      <c r="V56" s="12"/>
      <c r="W56" s="12"/>
      <c r="X56" s="12"/>
      <c r="Y56" s="12"/>
      <c r="Z56" s="12"/>
      <c r="AA56" s="12"/>
      <c r="AB56" s="12"/>
    </row>
  </sheetData>
  <sheetProtection password="F7CE" sheet="1" objects="1" scenarios="1" formatCells="0" formatColumns="0" formatRows="0"/>
  <mergeCells count="88">
    <mergeCell ref="C11:E11"/>
    <mergeCell ref="K11:M11"/>
    <mergeCell ref="S11:T11"/>
    <mergeCell ref="X1:AA2"/>
    <mergeCell ref="A3:H4"/>
    <mergeCell ref="I3:P4"/>
    <mergeCell ref="Q3:W4"/>
    <mergeCell ref="C6:E6"/>
    <mergeCell ref="K6:M6"/>
    <mergeCell ref="S6:T6"/>
    <mergeCell ref="Y3:Z3"/>
    <mergeCell ref="Y7:Z7"/>
    <mergeCell ref="Y8:Z8"/>
    <mergeCell ref="R7:V7"/>
    <mergeCell ref="C8:E8"/>
    <mergeCell ref="K8:M8"/>
    <mergeCell ref="S8:T8"/>
    <mergeCell ref="C9:E9"/>
    <mergeCell ref="K9:M9"/>
    <mergeCell ref="S9:T9"/>
    <mergeCell ref="B7:G7"/>
    <mergeCell ref="J7:O7"/>
    <mergeCell ref="C10:E10"/>
    <mergeCell ref="K10:M10"/>
    <mergeCell ref="C16:E16"/>
    <mergeCell ref="K16:M16"/>
    <mergeCell ref="S16:T16"/>
    <mergeCell ref="C15:E15"/>
    <mergeCell ref="K15:M15"/>
    <mergeCell ref="S15:T15"/>
    <mergeCell ref="C12:E12"/>
    <mergeCell ref="K12:M12"/>
    <mergeCell ref="S12:T12"/>
    <mergeCell ref="C13:E13"/>
    <mergeCell ref="K13:M13"/>
    <mergeCell ref="S13:T13"/>
    <mergeCell ref="C14:E14"/>
    <mergeCell ref="K14:M14"/>
    <mergeCell ref="C17:E17"/>
    <mergeCell ref="K17:M17"/>
    <mergeCell ref="S17:T17"/>
    <mergeCell ref="C18:E18"/>
    <mergeCell ref="K18:M18"/>
    <mergeCell ref="S18:T18"/>
    <mergeCell ref="C19:E19"/>
    <mergeCell ref="K19:M19"/>
    <mergeCell ref="S19:T19"/>
    <mergeCell ref="C20:E20"/>
    <mergeCell ref="K20:M20"/>
    <mergeCell ref="S20:T20"/>
    <mergeCell ref="C21:E21"/>
    <mergeCell ref="K21:M21"/>
    <mergeCell ref="S21:T21"/>
    <mergeCell ref="C22:E22"/>
    <mergeCell ref="K22:M22"/>
    <mergeCell ref="S22:T22"/>
    <mergeCell ref="C23:E23"/>
    <mergeCell ref="K23:M23"/>
    <mergeCell ref="S23:T23"/>
    <mergeCell ref="B24:G24"/>
    <mergeCell ref="J24:O24"/>
    <mergeCell ref="R24:V24"/>
    <mergeCell ref="C25:F25"/>
    <mergeCell ref="K25:N25"/>
    <mergeCell ref="S25:U25"/>
    <mergeCell ref="B31:C31"/>
    <mergeCell ref="E31:G31"/>
    <mergeCell ref="I31:K31"/>
    <mergeCell ref="M31:O31"/>
    <mergeCell ref="B28:C29"/>
    <mergeCell ref="E28:G29"/>
    <mergeCell ref="I28:K29"/>
    <mergeCell ref="L28:L29"/>
    <mergeCell ref="M28:O29"/>
    <mergeCell ref="B30:C30"/>
    <mergeCell ref="E30:G30"/>
    <mergeCell ref="I30:K30"/>
    <mergeCell ref="M30:O30"/>
    <mergeCell ref="T30:V30"/>
    <mergeCell ref="X31:AA31"/>
    <mergeCell ref="Y10:Z10"/>
    <mergeCell ref="Y17:Z17"/>
    <mergeCell ref="Y21:Z22"/>
    <mergeCell ref="Y24:Z24"/>
    <mergeCell ref="T28:V29"/>
    <mergeCell ref="S10:T10"/>
    <mergeCell ref="Y14:Z15"/>
    <mergeCell ref="S14:T14"/>
  </mergeCells>
  <conditionalFormatting sqref="E28 B28 I28">
    <cfRule type="cellIs" dxfId="57" priority="6" operator="greaterThan">
      <formula>24</formula>
    </cfRule>
  </conditionalFormatting>
  <conditionalFormatting sqref="Z4:Z6">
    <cfRule type="cellIs" dxfId="56" priority="5" operator="greaterThan">
      <formula>20</formula>
    </cfRule>
  </conditionalFormatting>
  <conditionalFormatting sqref="Y8 C25 S25 K25">
    <cfRule type="cellIs" dxfId="55" priority="4" operator="equal">
      <formula>"OVERLOAD"</formula>
    </cfRule>
  </conditionalFormatting>
  <conditionalFormatting sqref="F8:F19 N8:N19 U8:U19">
    <cfRule type="cellIs" dxfId="54" priority="3" operator="greaterThan">
      <formula>12</formula>
    </cfRule>
  </conditionalFormatting>
  <conditionalFormatting sqref="U20:U23 N20:N23 F20:F23">
    <cfRule type="cellIs" dxfId="53" priority="2" operator="greaterThan">
      <formula>16</formula>
    </cfRule>
  </conditionalFormatting>
  <conditionalFormatting sqref="T28:V29">
    <cfRule type="cellIs" dxfId="52" priority="1" operator="equal">
      <formula>"ERROR"</formula>
    </cfRule>
  </conditionalFormatting>
  <printOptions horizontalCentered="1" verticalCentered="1"/>
  <pageMargins left="0.25" right="0.25"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DQ56"/>
  <sheetViews>
    <sheetView zoomScale="98" zoomScaleNormal="98" workbookViewId="0"/>
  </sheetViews>
  <sheetFormatPr defaultRowHeight="15"/>
  <cols>
    <col min="1" max="1" width="4.5703125" style="20" customWidth="1"/>
    <col min="2" max="2" width="4.42578125" style="20" customWidth="1"/>
    <col min="3" max="3" width="10.5703125" style="20" customWidth="1"/>
    <col min="4" max="4" width="5" style="20" customWidth="1"/>
    <col min="5" max="5" width="3.85546875" style="20" customWidth="1"/>
    <col min="6" max="6" width="5.28515625" style="20" customWidth="1"/>
    <col min="7" max="7" width="5.85546875" style="20" customWidth="1"/>
    <col min="8" max="9" width="4.5703125" style="20" customWidth="1"/>
    <col min="10" max="10" width="4.42578125" style="20" customWidth="1"/>
    <col min="11" max="12" width="6.42578125" style="20" customWidth="1"/>
    <col min="13" max="13" width="5.85546875" style="20" customWidth="1"/>
    <col min="14" max="14" width="5.28515625" style="20" customWidth="1"/>
    <col min="15" max="15" width="5.85546875" style="20" customWidth="1"/>
    <col min="16" max="17" width="4.5703125" style="20" customWidth="1"/>
    <col min="18" max="18" width="4.42578125" style="20" customWidth="1"/>
    <col min="19" max="20" width="9.28515625" style="20" customWidth="1"/>
    <col min="21" max="21" width="5.28515625" style="20" customWidth="1"/>
    <col min="22" max="22" width="5.85546875" style="20" customWidth="1"/>
    <col min="23" max="23" width="4.5703125" style="20" customWidth="1"/>
    <col min="24" max="24" width="3.7109375" style="2" customWidth="1"/>
    <col min="25" max="25" width="8" style="2" customWidth="1"/>
    <col min="26" max="26" width="10.42578125" style="2" customWidth="1"/>
    <col min="27" max="27" width="3.42578125" style="24" customWidth="1"/>
    <col min="28" max="29" width="9.140625" style="2"/>
    <col min="30" max="30" width="19.42578125" style="2" customWidth="1"/>
    <col min="31" max="121" width="9.140625" style="2"/>
    <col min="122" max="16384" width="9.140625" style="20"/>
  </cols>
  <sheetData>
    <row r="1" spans="1:121" s="1" customFormat="1" ht="8.25" customHeight="1">
      <c r="A1" s="53"/>
      <c r="B1" s="54"/>
      <c r="C1" s="54"/>
      <c r="D1" s="54"/>
      <c r="E1" s="54"/>
      <c r="F1" s="54"/>
      <c r="G1" s="54"/>
      <c r="H1" s="54"/>
      <c r="I1" s="54"/>
      <c r="J1" s="54"/>
      <c r="K1" s="54"/>
      <c r="L1" s="54"/>
      <c r="M1" s="54"/>
      <c r="N1" s="54"/>
      <c r="O1" s="54"/>
      <c r="P1" s="54"/>
      <c r="Q1" s="54"/>
      <c r="R1" s="54"/>
      <c r="S1" s="54"/>
      <c r="T1" s="54"/>
      <c r="U1" s="54"/>
      <c r="V1" s="54"/>
      <c r="W1" s="54"/>
      <c r="X1" s="123" t="s">
        <v>74</v>
      </c>
      <c r="Y1" s="124"/>
      <c r="Z1" s="124"/>
      <c r="AA1" s="12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21" s="1" customFormat="1" ht="32.25" customHeight="1">
      <c r="A2" s="32"/>
      <c r="B2" s="23"/>
      <c r="C2" s="23"/>
      <c r="D2" s="23"/>
      <c r="E2" s="33" t="s">
        <v>66</v>
      </c>
      <c r="F2" s="23"/>
      <c r="G2" s="23"/>
      <c r="H2" s="23"/>
      <c r="I2" s="23"/>
      <c r="J2" s="23"/>
      <c r="K2" s="23"/>
      <c r="L2" s="23"/>
      <c r="M2" s="23"/>
      <c r="N2" s="23"/>
      <c r="O2" s="23"/>
      <c r="P2" s="23"/>
      <c r="Q2" s="23"/>
      <c r="R2" s="23"/>
      <c r="S2" s="23"/>
      <c r="T2" s="23"/>
      <c r="U2" s="23"/>
      <c r="V2" s="23"/>
      <c r="W2" s="23"/>
      <c r="X2" s="126"/>
      <c r="Y2" s="126"/>
      <c r="Z2" s="126"/>
      <c r="AA2" s="127"/>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21" s="1" customFormat="1" ht="15" customHeight="1">
      <c r="A3" s="128" t="s">
        <v>7</v>
      </c>
      <c r="B3" s="129"/>
      <c r="C3" s="129"/>
      <c r="D3" s="129"/>
      <c r="E3" s="129"/>
      <c r="F3" s="129"/>
      <c r="G3" s="129"/>
      <c r="H3" s="130"/>
      <c r="I3" s="131" t="s">
        <v>8</v>
      </c>
      <c r="J3" s="132"/>
      <c r="K3" s="132"/>
      <c r="L3" s="132"/>
      <c r="M3" s="132"/>
      <c r="N3" s="132"/>
      <c r="O3" s="132"/>
      <c r="P3" s="133"/>
      <c r="Q3" s="134" t="s">
        <v>9</v>
      </c>
      <c r="R3" s="135"/>
      <c r="S3" s="135"/>
      <c r="T3" s="135"/>
      <c r="U3" s="135"/>
      <c r="V3" s="135"/>
      <c r="W3" s="136"/>
      <c r="X3" s="23"/>
      <c r="Y3" s="23"/>
      <c r="Z3" s="23"/>
      <c r="AA3" s="59"/>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21" s="8" customFormat="1" ht="14.25" customHeight="1" thickBot="1">
      <c r="A4" s="128"/>
      <c r="B4" s="129"/>
      <c r="C4" s="129"/>
      <c r="D4" s="129"/>
      <c r="E4" s="129"/>
      <c r="F4" s="129"/>
      <c r="G4" s="129"/>
      <c r="H4" s="130"/>
      <c r="I4" s="131"/>
      <c r="J4" s="132"/>
      <c r="K4" s="132"/>
      <c r="L4" s="132"/>
      <c r="M4" s="132"/>
      <c r="N4" s="132"/>
      <c r="O4" s="132"/>
      <c r="P4" s="133"/>
      <c r="Q4" s="134"/>
      <c r="R4" s="135"/>
      <c r="S4" s="135"/>
      <c r="T4" s="135"/>
      <c r="U4" s="135"/>
      <c r="V4" s="135"/>
      <c r="W4" s="136"/>
      <c r="X4" s="23"/>
      <c r="Y4" s="23"/>
      <c r="Z4" s="23"/>
      <c r="AA4" s="55"/>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s="3" customFormat="1" ht="14.25" customHeight="1" thickTop="1">
      <c r="A5" s="34"/>
      <c r="B5" s="10"/>
      <c r="C5" s="10"/>
      <c r="D5" s="10"/>
      <c r="E5" s="10"/>
      <c r="F5" s="10"/>
      <c r="G5" s="10"/>
      <c r="H5" s="10"/>
      <c r="I5" s="9"/>
      <c r="J5" s="10"/>
      <c r="K5" s="10"/>
      <c r="L5" s="10"/>
      <c r="M5" s="10"/>
      <c r="N5" s="10"/>
      <c r="O5" s="10"/>
      <c r="P5" s="11"/>
      <c r="Q5" s="9"/>
      <c r="R5" s="10"/>
      <c r="S5" s="10"/>
      <c r="T5" s="10"/>
      <c r="U5" s="10"/>
      <c r="V5" s="10"/>
      <c r="W5" s="11"/>
      <c r="X5" s="23"/>
      <c r="Y5" s="139" t="s">
        <v>70</v>
      </c>
      <c r="Z5" s="140"/>
      <c r="AA5" s="55"/>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3" customFormat="1" ht="14.25" customHeight="1">
      <c r="A6" s="34"/>
      <c r="B6" s="48" t="s">
        <v>4</v>
      </c>
      <c r="C6" s="137" t="s">
        <v>1</v>
      </c>
      <c r="D6" s="137"/>
      <c r="E6" s="137"/>
      <c r="F6" s="48" t="s">
        <v>2</v>
      </c>
      <c r="G6" s="48" t="s">
        <v>3</v>
      </c>
      <c r="H6" s="10"/>
      <c r="I6" s="9"/>
      <c r="J6" s="48" t="s">
        <v>4</v>
      </c>
      <c r="K6" s="137" t="s">
        <v>1</v>
      </c>
      <c r="L6" s="137"/>
      <c r="M6" s="137"/>
      <c r="N6" s="48" t="s">
        <v>2</v>
      </c>
      <c r="O6" s="48" t="s">
        <v>3</v>
      </c>
      <c r="P6" s="11"/>
      <c r="Q6" s="9"/>
      <c r="R6" s="48" t="s">
        <v>4</v>
      </c>
      <c r="S6" s="137" t="s">
        <v>1</v>
      </c>
      <c r="T6" s="137"/>
      <c r="U6" s="48" t="s">
        <v>2</v>
      </c>
      <c r="V6" s="48" t="s">
        <v>3</v>
      </c>
      <c r="W6" s="11"/>
      <c r="X6" s="23"/>
      <c r="Y6" s="141"/>
      <c r="Z6" s="142"/>
      <c r="AA6" s="55"/>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3" customFormat="1" ht="14.25" customHeight="1" thickBot="1">
      <c r="A7" s="34"/>
      <c r="B7" s="121" t="s">
        <v>32</v>
      </c>
      <c r="C7" s="121"/>
      <c r="D7" s="121"/>
      <c r="E7" s="121"/>
      <c r="F7" s="121"/>
      <c r="G7" s="122"/>
      <c r="H7" s="10"/>
      <c r="I7" s="9"/>
      <c r="J7" s="121" t="s">
        <v>67</v>
      </c>
      <c r="K7" s="121"/>
      <c r="L7" s="121"/>
      <c r="M7" s="121"/>
      <c r="N7" s="121"/>
      <c r="O7" s="122"/>
      <c r="P7" s="11"/>
      <c r="Q7" s="9"/>
      <c r="R7" s="121" t="s">
        <v>68</v>
      </c>
      <c r="S7" s="121"/>
      <c r="T7" s="121"/>
      <c r="U7" s="121"/>
      <c r="V7" s="122"/>
      <c r="W7" s="11"/>
      <c r="X7" s="23"/>
      <c r="Y7" s="143"/>
      <c r="Z7" s="144"/>
      <c r="AA7" s="60"/>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3" customFormat="1" ht="14.25" customHeight="1" thickTop="1" thickBot="1">
      <c r="A8" s="34"/>
      <c r="B8" s="4" t="s">
        <v>5</v>
      </c>
      <c r="C8" s="97" t="s">
        <v>56</v>
      </c>
      <c r="D8" s="116"/>
      <c r="E8" s="98"/>
      <c r="F8" s="44">
        <v>1.3</v>
      </c>
      <c r="G8" s="27">
        <f>IF(F8&gt;0,F8*208,"")</f>
        <v>270.40000000000003</v>
      </c>
      <c r="H8" s="10"/>
      <c r="I8" s="9"/>
      <c r="J8" s="4" t="s">
        <v>5</v>
      </c>
      <c r="K8" s="97" t="s">
        <v>47</v>
      </c>
      <c r="L8" s="116"/>
      <c r="M8" s="98"/>
      <c r="N8" s="44">
        <v>1.7</v>
      </c>
      <c r="O8" s="27">
        <f>IF(N8&gt;0,N8*208,"")</f>
        <v>353.59999999999997</v>
      </c>
      <c r="P8" s="11"/>
      <c r="Q8" s="9"/>
      <c r="R8" s="4" t="s">
        <v>5</v>
      </c>
      <c r="S8" s="97" t="s">
        <v>50</v>
      </c>
      <c r="T8" s="98"/>
      <c r="U8" s="44">
        <v>1.2</v>
      </c>
      <c r="V8" s="27">
        <f>IF(U8&gt;0,U8*208,"")</f>
        <v>249.6</v>
      </c>
      <c r="W8" s="11"/>
      <c r="X8" s="25"/>
      <c r="Y8" s="23"/>
      <c r="Z8" s="23"/>
      <c r="AA8" s="60"/>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3" customFormat="1" ht="14.25" customHeight="1">
      <c r="A9" s="34"/>
      <c r="B9" s="4" t="s">
        <v>5</v>
      </c>
      <c r="C9" s="97" t="s">
        <v>55</v>
      </c>
      <c r="D9" s="116"/>
      <c r="E9" s="98"/>
      <c r="F9" s="44">
        <v>1.3</v>
      </c>
      <c r="G9" s="27">
        <f t="shared" ref="G9:G13" si="0">IF(F9&gt;0,F9*208,"")</f>
        <v>270.40000000000003</v>
      </c>
      <c r="H9" s="10"/>
      <c r="I9" s="9"/>
      <c r="J9" s="4" t="s">
        <v>5</v>
      </c>
      <c r="K9" s="97" t="s">
        <v>48</v>
      </c>
      <c r="L9" s="116"/>
      <c r="M9" s="98"/>
      <c r="N9" s="44">
        <v>1.7</v>
      </c>
      <c r="O9" s="27">
        <f t="shared" ref="O9:O13" si="1">IF(N9&gt;0,N9*208,"")</f>
        <v>353.59999999999997</v>
      </c>
      <c r="P9" s="11"/>
      <c r="Q9" s="9"/>
      <c r="R9" s="4" t="s">
        <v>5</v>
      </c>
      <c r="S9" s="97" t="s">
        <v>51</v>
      </c>
      <c r="T9" s="98"/>
      <c r="U9" s="44">
        <v>1.2</v>
      </c>
      <c r="V9" s="27">
        <f t="shared" ref="V9:V13" si="2">IF(U9&gt;0,U9*208,"")</f>
        <v>249.6</v>
      </c>
      <c r="W9" s="11"/>
      <c r="X9" s="23"/>
      <c r="Y9" s="88" t="s">
        <v>17</v>
      </c>
      <c r="Z9" s="89"/>
      <c r="AA9" s="60"/>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s="3" customFormat="1" ht="14.25" customHeight="1">
      <c r="A10" s="34"/>
      <c r="B10" s="4" t="s">
        <v>5</v>
      </c>
      <c r="C10" s="97"/>
      <c r="D10" s="116"/>
      <c r="E10" s="98"/>
      <c r="F10" s="44"/>
      <c r="G10" s="27" t="str">
        <f t="shared" si="0"/>
        <v/>
      </c>
      <c r="H10" s="10"/>
      <c r="I10" s="9"/>
      <c r="J10" s="4" t="s">
        <v>5</v>
      </c>
      <c r="K10" s="97" t="s">
        <v>49</v>
      </c>
      <c r="L10" s="116"/>
      <c r="M10" s="98"/>
      <c r="N10" s="44">
        <v>1.7</v>
      </c>
      <c r="O10" s="27">
        <f>IF(N10&gt;0,N10*208,"")</f>
        <v>353.59999999999997</v>
      </c>
      <c r="P10" s="11"/>
      <c r="Q10" s="9"/>
      <c r="R10" s="4" t="s">
        <v>5</v>
      </c>
      <c r="S10" s="97" t="s">
        <v>52</v>
      </c>
      <c r="T10" s="98"/>
      <c r="U10" s="44">
        <v>1.2</v>
      </c>
      <c r="V10" s="27">
        <f t="shared" si="2"/>
        <v>249.6</v>
      </c>
      <c r="W10" s="11"/>
      <c r="X10" s="23"/>
      <c r="Y10" s="63" t="s">
        <v>38</v>
      </c>
      <c r="Z10" s="74">
        <f>SUM(F8:F23)</f>
        <v>8.1</v>
      </c>
      <c r="AA10" s="60"/>
      <c r="AB10" s="2"/>
      <c r="AC10" s="12"/>
      <c r="AD10" s="12"/>
      <c r="AE10" s="12"/>
      <c r="AF10" s="12"/>
      <c r="AG10" s="12"/>
      <c r="AH10" s="12"/>
      <c r="AI10" s="1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s="3" customFormat="1" ht="14.25" customHeight="1">
      <c r="A11" s="34"/>
      <c r="B11" s="4" t="s">
        <v>5</v>
      </c>
      <c r="C11" s="97"/>
      <c r="D11" s="116"/>
      <c r="E11" s="98"/>
      <c r="F11" s="44"/>
      <c r="G11" s="27" t="str">
        <f t="shared" si="0"/>
        <v/>
      </c>
      <c r="H11" s="10"/>
      <c r="I11" s="9"/>
      <c r="J11" s="4" t="s">
        <v>5</v>
      </c>
      <c r="K11" s="97"/>
      <c r="L11" s="116"/>
      <c r="M11" s="98"/>
      <c r="N11" s="44"/>
      <c r="O11" s="27" t="str">
        <f>IF(N11&gt;0,N11*208,"")</f>
        <v/>
      </c>
      <c r="P11" s="11"/>
      <c r="Q11" s="9"/>
      <c r="R11" s="4" t="s">
        <v>5</v>
      </c>
      <c r="S11" s="97" t="s">
        <v>53</v>
      </c>
      <c r="T11" s="98"/>
      <c r="U11" s="44">
        <v>1.2</v>
      </c>
      <c r="V11" s="27">
        <f t="shared" si="2"/>
        <v>249.6</v>
      </c>
      <c r="W11" s="11"/>
      <c r="X11" s="23"/>
      <c r="Y11" s="63" t="s">
        <v>39</v>
      </c>
      <c r="Z11" s="64">
        <f>SUM(N8:N23)</f>
        <v>10.6</v>
      </c>
      <c r="AA11" s="60"/>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3" customFormat="1" ht="14.25" customHeight="1" thickBot="1">
      <c r="A12" s="34"/>
      <c r="B12" s="4" t="s">
        <v>5</v>
      </c>
      <c r="C12" s="97"/>
      <c r="D12" s="116"/>
      <c r="E12" s="98"/>
      <c r="F12" s="44"/>
      <c r="G12" s="27" t="str">
        <f t="shared" si="0"/>
        <v/>
      </c>
      <c r="H12" s="10"/>
      <c r="I12" s="9"/>
      <c r="J12" s="4" t="s">
        <v>5</v>
      </c>
      <c r="K12" s="97"/>
      <c r="L12" s="116"/>
      <c r="M12" s="98"/>
      <c r="N12" s="44"/>
      <c r="O12" s="27" t="str">
        <f>IF(N12&gt;0,N12*208,"")</f>
        <v/>
      </c>
      <c r="P12" s="11"/>
      <c r="Q12" s="9"/>
      <c r="R12" s="4" t="s">
        <v>5</v>
      </c>
      <c r="S12" s="97" t="s">
        <v>54</v>
      </c>
      <c r="T12" s="98"/>
      <c r="U12" s="44">
        <v>1.2</v>
      </c>
      <c r="V12" s="27">
        <f t="shared" si="2"/>
        <v>249.6</v>
      </c>
      <c r="W12" s="11"/>
      <c r="X12" s="23"/>
      <c r="Y12" s="65" t="s">
        <v>40</v>
      </c>
      <c r="Z12" s="66">
        <f>SUM(U8:U23)</f>
        <v>11.5</v>
      </c>
      <c r="AA12" s="60"/>
      <c r="AB12" s="2"/>
      <c r="AC12" s="12"/>
      <c r="AD12" s="12"/>
      <c r="AE12" s="12"/>
      <c r="AF12" s="12"/>
      <c r="AG12" s="12"/>
      <c r="AH12" s="12"/>
      <c r="AI12" s="1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s="3" customFormat="1" ht="14.25" customHeight="1">
      <c r="A13" s="34"/>
      <c r="B13" s="4" t="s">
        <v>5</v>
      </c>
      <c r="C13" s="97"/>
      <c r="D13" s="116"/>
      <c r="E13" s="98"/>
      <c r="F13" s="44"/>
      <c r="G13" s="27" t="str">
        <f t="shared" si="0"/>
        <v/>
      </c>
      <c r="H13" s="10"/>
      <c r="I13" s="9"/>
      <c r="J13" s="4" t="s">
        <v>5</v>
      </c>
      <c r="K13" s="97"/>
      <c r="L13" s="116"/>
      <c r="M13" s="98"/>
      <c r="N13" s="44"/>
      <c r="O13" s="27" t="str">
        <f t="shared" si="1"/>
        <v/>
      </c>
      <c r="P13" s="11"/>
      <c r="Q13" s="9"/>
      <c r="R13" s="4" t="s">
        <v>5</v>
      </c>
      <c r="S13" s="97"/>
      <c r="T13" s="98"/>
      <c r="U13" s="44"/>
      <c r="V13" s="27" t="str">
        <f t="shared" si="2"/>
        <v/>
      </c>
      <c r="W13" s="11"/>
      <c r="X13" s="23"/>
      <c r="Y13" s="90" t="s">
        <v>69</v>
      </c>
      <c r="Z13" s="90"/>
      <c r="AA13" s="56"/>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3" customFormat="1" ht="14.25" customHeight="1">
      <c r="A14" s="34"/>
      <c r="B14" s="4" t="s">
        <v>5</v>
      </c>
      <c r="C14" s="97"/>
      <c r="D14" s="116"/>
      <c r="E14" s="98"/>
      <c r="F14" s="44"/>
      <c r="G14" s="27" t="str">
        <f t="shared" ref="G14:G23" si="3">IF(F14&gt;0,F14*208,"")</f>
        <v/>
      </c>
      <c r="H14" s="10"/>
      <c r="I14" s="9"/>
      <c r="J14" s="4" t="s">
        <v>5</v>
      </c>
      <c r="K14" s="97"/>
      <c r="L14" s="116"/>
      <c r="M14" s="98"/>
      <c r="N14" s="44"/>
      <c r="O14" s="27" t="str">
        <f>IF(N14&gt;0,N14*208,"")</f>
        <v/>
      </c>
      <c r="P14" s="11"/>
      <c r="Q14" s="9"/>
      <c r="R14" s="4" t="s">
        <v>5</v>
      </c>
      <c r="S14" s="97"/>
      <c r="T14" s="98"/>
      <c r="U14" s="44"/>
      <c r="V14" s="27" t="str">
        <f>IF(U14&gt;0,U14*208,"")</f>
        <v/>
      </c>
      <c r="W14" s="11"/>
      <c r="X14" s="23"/>
      <c r="Y14" s="138" t="str">
        <f>IF(MAX(Z10:Z12)&gt;20,"OVERLOAD","OK")</f>
        <v>OK</v>
      </c>
      <c r="Z14" s="138"/>
      <c r="AA14" s="56"/>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s="3" customFormat="1" ht="14.25" customHeight="1" thickBot="1">
      <c r="A15" s="34"/>
      <c r="B15" s="4" t="s">
        <v>5</v>
      </c>
      <c r="C15" s="97"/>
      <c r="D15" s="116"/>
      <c r="E15" s="98"/>
      <c r="F15" s="44"/>
      <c r="G15" s="27" t="str">
        <f t="shared" si="3"/>
        <v/>
      </c>
      <c r="H15" s="10"/>
      <c r="I15" s="9"/>
      <c r="J15" s="4" t="s">
        <v>5</v>
      </c>
      <c r="K15" s="97"/>
      <c r="L15" s="116"/>
      <c r="M15" s="98"/>
      <c r="N15" s="44"/>
      <c r="O15" s="27" t="str">
        <f>IF(N15&gt;0,N15*208,"")</f>
        <v/>
      </c>
      <c r="P15" s="11"/>
      <c r="Q15" s="9"/>
      <c r="R15" s="4" t="s">
        <v>5</v>
      </c>
      <c r="S15" s="97"/>
      <c r="T15" s="98"/>
      <c r="U15" s="44"/>
      <c r="V15" s="27" t="str">
        <f t="shared" ref="V15:V21" si="4">IF(U15&gt;0,U15*208,"")</f>
        <v/>
      </c>
      <c r="W15" s="11"/>
      <c r="X15" s="23"/>
      <c r="Y15" s="23"/>
      <c r="Z15" s="23"/>
      <c r="AA15" s="56"/>
      <c r="AB15" s="2"/>
      <c r="AC15" s="12"/>
      <c r="AD15" s="12"/>
      <c r="AE15" s="12"/>
      <c r="AF15" s="12"/>
      <c r="AG15" s="12"/>
      <c r="AH15" s="12"/>
      <c r="AI15" s="1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s="3" customFormat="1" ht="14.25" customHeight="1">
      <c r="A16" s="34"/>
      <c r="B16" s="4" t="s">
        <v>5</v>
      </c>
      <c r="C16" s="97"/>
      <c r="D16" s="116"/>
      <c r="E16" s="98"/>
      <c r="F16" s="44"/>
      <c r="G16" s="27" t="str">
        <f t="shared" si="3"/>
        <v/>
      </c>
      <c r="H16" s="10"/>
      <c r="I16" s="9"/>
      <c r="J16" s="4" t="s">
        <v>5</v>
      </c>
      <c r="K16" s="97"/>
      <c r="L16" s="116"/>
      <c r="M16" s="98"/>
      <c r="N16" s="44"/>
      <c r="O16" s="27" t="str">
        <f>IF(N16&gt;0,N16*208,"")</f>
        <v/>
      </c>
      <c r="P16" s="11"/>
      <c r="Q16" s="9"/>
      <c r="R16" s="4" t="s">
        <v>5</v>
      </c>
      <c r="S16" s="97"/>
      <c r="T16" s="98"/>
      <c r="U16" s="44"/>
      <c r="V16" s="27" t="str">
        <f t="shared" si="4"/>
        <v/>
      </c>
      <c r="W16" s="11"/>
      <c r="X16" s="23"/>
      <c r="Y16" s="88" t="s">
        <v>19</v>
      </c>
      <c r="Z16" s="89"/>
      <c r="AA16" s="5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s="3" customFormat="1" ht="14.25" customHeight="1">
      <c r="A17" s="34"/>
      <c r="B17" s="4" t="s">
        <v>5</v>
      </c>
      <c r="C17" s="97"/>
      <c r="D17" s="116"/>
      <c r="E17" s="98"/>
      <c r="F17" s="44"/>
      <c r="G17" s="27" t="str">
        <f t="shared" si="3"/>
        <v/>
      </c>
      <c r="H17" s="10"/>
      <c r="I17" s="9"/>
      <c r="J17" s="4" t="s">
        <v>5</v>
      </c>
      <c r="K17" s="97"/>
      <c r="L17" s="116"/>
      <c r="M17" s="98"/>
      <c r="N17" s="44"/>
      <c r="O17" s="27" t="str">
        <f>IF(N17&gt;0,N17*208,"")</f>
        <v/>
      </c>
      <c r="P17" s="11"/>
      <c r="Q17" s="9"/>
      <c r="R17" s="4" t="s">
        <v>5</v>
      </c>
      <c r="S17" s="97"/>
      <c r="T17" s="98"/>
      <c r="U17" s="44"/>
      <c r="V17" s="27" t="str">
        <f t="shared" si="4"/>
        <v/>
      </c>
      <c r="W17" s="11"/>
      <c r="X17" s="23"/>
      <c r="Y17" s="63" t="s">
        <v>20</v>
      </c>
      <c r="Z17" s="75">
        <f>IF(AVERAGE($B$28,$E$28,$I$28)&gt;0,B$28/AVERAGE($B$28,$E$28,$I$28),"")</f>
        <v>0.97578413257324337</v>
      </c>
      <c r="AA17" s="5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s="3" customFormat="1" ht="14.25" customHeight="1">
      <c r="A18" s="34"/>
      <c r="B18" s="4" t="s">
        <v>5</v>
      </c>
      <c r="C18" s="97"/>
      <c r="D18" s="116"/>
      <c r="E18" s="98"/>
      <c r="F18" s="44"/>
      <c r="G18" s="27" t="str">
        <f t="shared" si="3"/>
        <v/>
      </c>
      <c r="H18" s="10"/>
      <c r="I18" s="9"/>
      <c r="J18" s="4" t="s">
        <v>5</v>
      </c>
      <c r="K18" s="97"/>
      <c r="L18" s="116"/>
      <c r="M18" s="98"/>
      <c r="N18" s="44"/>
      <c r="O18" s="27" t="str">
        <f t="shared" ref="O18:O21" si="5">IF(N18&gt;0,N18*208,"")</f>
        <v/>
      </c>
      <c r="P18" s="11"/>
      <c r="Q18" s="9"/>
      <c r="R18" s="4" t="s">
        <v>5</v>
      </c>
      <c r="S18" s="97"/>
      <c r="T18" s="98"/>
      <c r="U18" s="44"/>
      <c r="V18" s="27" t="str">
        <f t="shared" si="4"/>
        <v/>
      </c>
      <c r="W18" s="11"/>
      <c r="X18" s="23"/>
      <c r="Y18" s="63" t="s">
        <v>21</v>
      </c>
      <c r="Z18" s="70">
        <f>IF(AVERAGE($B$28,$E$28,$I$28)&gt;0,E28/AVERAGE($B$28,$E$28,$I$28),"")</f>
        <v>0.92912066826691198</v>
      </c>
      <c r="AA18" s="5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s="3" customFormat="1" ht="14.25" customHeight="1" thickBot="1">
      <c r="A19" s="34"/>
      <c r="B19" s="6" t="s">
        <v>5</v>
      </c>
      <c r="C19" s="118"/>
      <c r="D19" s="119"/>
      <c r="E19" s="120"/>
      <c r="F19" s="45"/>
      <c r="G19" s="28" t="str">
        <f t="shared" si="3"/>
        <v/>
      </c>
      <c r="H19" s="10"/>
      <c r="I19" s="9"/>
      <c r="J19" s="6" t="s">
        <v>5</v>
      </c>
      <c r="K19" s="118"/>
      <c r="L19" s="119"/>
      <c r="M19" s="120"/>
      <c r="N19" s="45"/>
      <c r="O19" s="28" t="str">
        <f t="shared" si="5"/>
        <v/>
      </c>
      <c r="P19" s="11"/>
      <c r="Q19" s="9"/>
      <c r="R19" s="6" t="s">
        <v>5</v>
      </c>
      <c r="S19" s="118"/>
      <c r="T19" s="120"/>
      <c r="U19" s="45"/>
      <c r="V19" s="28" t="str">
        <f t="shared" si="4"/>
        <v/>
      </c>
      <c r="W19" s="11"/>
      <c r="X19" s="23"/>
      <c r="Y19" s="65" t="s">
        <v>22</v>
      </c>
      <c r="Z19" s="71">
        <f>IF(AVERAGE($B$28,$E$28,$I$28)&gt;0,I28/AVERAGE($B$28,$E$28,$I$28),"")</f>
        <v>1.0950951991598448</v>
      </c>
      <c r="AA19" s="5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s="3" customFormat="1" ht="14.25" customHeight="1" thickTop="1">
      <c r="A20" s="34"/>
      <c r="B20" s="50" t="s">
        <v>6</v>
      </c>
      <c r="C20" s="97" t="s">
        <v>44</v>
      </c>
      <c r="D20" s="116"/>
      <c r="E20" s="98"/>
      <c r="F20" s="51">
        <v>5.5</v>
      </c>
      <c r="G20" s="52">
        <f t="shared" si="3"/>
        <v>1144</v>
      </c>
      <c r="H20" s="10"/>
      <c r="I20" s="9"/>
      <c r="J20" s="50" t="s">
        <v>6</v>
      </c>
      <c r="K20" s="97" t="s">
        <v>46</v>
      </c>
      <c r="L20" s="116"/>
      <c r="M20" s="98"/>
      <c r="N20" s="51">
        <v>5.5</v>
      </c>
      <c r="O20" s="52">
        <f t="shared" si="5"/>
        <v>1144</v>
      </c>
      <c r="P20" s="11"/>
      <c r="Q20" s="9"/>
      <c r="R20" s="50" t="s">
        <v>6</v>
      </c>
      <c r="S20" s="97" t="s">
        <v>45</v>
      </c>
      <c r="T20" s="98"/>
      <c r="U20" s="51">
        <v>5.5</v>
      </c>
      <c r="V20" s="52">
        <f t="shared" si="4"/>
        <v>1144</v>
      </c>
      <c r="W20" s="11"/>
      <c r="X20" s="23"/>
      <c r="Y20" s="49"/>
      <c r="Z20" s="49"/>
      <c r="AA20" s="5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s="3" customFormat="1" ht="14.25" customHeight="1" thickBot="1">
      <c r="A21" s="34"/>
      <c r="B21" s="5" t="s">
        <v>6</v>
      </c>
      <c r="C21" s="97"/>
      <c r="D21" s="116"/>
      <c r="E21" s="98"/>
      <c r="F21" s="44"/>
      <c r="G21" s="30" t="str">
        <f t="shared" si="3"/>
        <v/>
      </c>
      <c r="H21" s="10"/>
      <c r="I21" s="9"/>
      <c r="J21" s="5" t="s">
        <v>6</v>
      </c>
      <c r="K21" s="97"/>
      <c r="L21" s="116"/>
      <c r="M21" s="98"/>
      <c r="N21" s="44"/>
      <c r="O21" s="30" t="str">
        <f t="shared" si="5"/>
        <v/>
      </c>
      <c r="P21" s="11"/>
      <c r="Q21" s="9"/>
      <c r="R21" s="5" t="s">
        <v>6</v>
      </c>
      <c r="S21" s="97"/>
      <c r="T21" s="98"/>
      <c r="U21" s="44"/>
      <c r="V21" s="30" t="str">
        <f t="shared" si="4"/>
        <v/>
      </c>
      <c r="W21" s="11"/>
      <c r="X21" s="23"/>
      <c r="Y21" s="49"/>
      <c r="Z21" s="49"/>
      <c r="AA21" s="56"/>
      <c r="AB21" s="2" t="s">
        <v>11</v>
      </c>
      <c r="AC21" s="12"/>
      <c r="AD21" s="12"/>
      <c r="AE21" s="12"/>
      <c r="AF21" s="12"/>
      <c r="AG21" s="12"/>
      <c r="AH21" s="12"/>
      <c r="AI21" s="1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s="3" customFormat="1" ht="14.25" customHeight="1">
      <c r="A22" s="34"/>
      <c r="B22" s="5" t="s">
        <v>6</v>
      </c>
      <c r="C22" s="97"/>
      <c r="D22" s="116"/>
      <c r="E22" s="98"/>
      <c r="F22" s="44"/>
      <c r="G22" s="30" t="str">
        <f t="shared" si="3"/>
        <v/>
      </c>
      <c r="H22" s="10"/>
      <c r="I22" s="9"/>
      <c r="J22" s="5" t="s">
        <v>6</v>
      </c>
      <c r="K22" s="97"/>
      <c r="L22" s="116"/>
      <c r="M22" s="98"/>
      <c r="N22" s="44"/>
      <c r="O22" s="30" t="str">
        <f>IF(N22&gt;0,N22*208,"")</f>
        <v/>
      </c>
      <c r="P22" s="11"/>
      <c r="Q22" s="9"/>
      <c r="R22" s="5" t="s">
        <v>6</v>
      </c>
      <c r="S22" s="97"/>
      <c r="T22" s="98"/>
      <c r="U22" s="44"/>
      <c r="V22" s="30" t="str">
        <f>IF(U22&gt;0,U22*208,"")</f>
        <v/>
      </c>
      <c r="W22" s="11"/>
      <c r="X22" s="23"/>
      <c r="Y22" s="88" t="s">
        <v>27</v>
      </c>
      <c r="Z22" s="89"/>
      <c r="AA22" s="5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s="3" customFormat="1" ht="14.25" customHeight="1">
      <c r="A23" s="34"/>
      <c r="B23" s="5" t="s">
        <v>6</v>
      </c>
      <c r="C23" s="97"/>
      <c r="D23" s="116"/>
      <c r="E23" s="98"/>
      <c r="F23" s="44"/>
      <c r="G23" s="30" t="str">
        <f t="shared" si="3"/>
        <v/>
      </c>
      <c r="H23" s="10"/>
      <c r="I23" s="9"/>
      <c r="J23" s="5" t="s">
        <v>6</v>
      </c>
      <c r="K23" s="97"/>
      <c r="L23" s="116"/>
      <c r="M23" s="98"/>
      <c r="N23" s="44"/>
      <c r="O23" s="30" t="str">
        <f>IF(N23&gt;0,N23*208,"")</f>
        <v/>
      </c>
      <c r="P23" s="11"/>
      <c r="Q23" s="9"/>
      <c r="R23" s="5" t="s">
        <v>6</v>
      </c>
      <c r="S23" s="97"/>
      <c r="T23" s="98"/>
      <c r="U23" s="44"/>
      <c r="V23" s="30" t="str">
        <f>IF(U23&gt;0,U23*208,"")</f>
        <v/>
      </c>
      <c r="W23" s="11"/>
      <c r="X23" s="23"/>
      <c r="Y23" s="63" t="s">
        <v>20</v>
      </c>
      <c r="Z23" s="75">
        <f>(35-B$28)/35</f>
        <v>0.51261372067581812</v>
      </c>
      <c r="AA23" s="56"/>
      <c r="AB23" s="2"/>
      <c r="AC23" s="12"/>
      <c r="AD23" s="12"/>
      <c r="AE23" s="12"/>
      <c r="AF23" s="12"/>
      <c r="AG23" s="12"/>
      <c r="AH23" s="12"/>
      <c r="AI23" s="1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s="3" customFormat="1" ht="14.25" customHeight="1">
      <c r="A24" s="34"/>
      <c r="B24" s="117" t="s">
        <v>10</v>
      </c>
      <c r="C24" s="117"/>
      <c r="D24" s="117"/>
      <c r="E24" s="117"/>
      <c r="F24" s="117"/>
      <c r="G24" s="117"/>
      <c r="H24" s="10"/>
      <c r="I24" s="9"/>
      <c r="J24" s="117" t="s">
        <v>10</v>
      </c>
      <c r="K24" s="117"/>
      <c r="L24" s="117"/>
      <c r="M24" s="117"/>
      <c r="N24" s="117"/>
      <c r="O24" s="117"/>
      <c r="P24" s="11"/>
      <c r="Q24" s="9"/>
      <c r="R24" s="117" t="s">
        <v>10</v>
      </c>
      <c r="S24" s="117"/>
      <c r="T24" s="117"/>
      <c r="U24" s="117"/>
      <c r="V24" s="117"/>
      <c r="W24" s="11"/>
      <c r="X24" s="23"/>
      <c r="Y24" s="63" t="s">
        <v>21</v>
      </c>
      <c r="Z24" s="70">
        <f>(35-E$28)/35</f>
        <v>0.53592126533599171</v>
      </c>
      <c r="AA24" s="55"/>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s="3" customFormat="1" ht="14.25" customHeight="1" thickBot="1">
      <c r="A25" s="34"/>
      <c r="B25" s="10"/>
      <c r="C25" s="99" t="str">
        <f>IF(OR((MAX(F8:F19)&gt;12),(MAX(F20:F23)&gt;16)),"OVERLOAD","OK")</f>
        <v>OK</v>
      </c>
      <c r="D25" s="100"/>
      <c r="E25" s="100"/>
      <c r="F25" s="100"/>
      <c r="G25" s="15"/>
      <c r="H25" s="10"/>
      <c r="I25" s="9"/>
      <c r="J25" s="10"/>
      <c r="K25" s="99" t="str">
        <f>IF(OR((MAX(N8:N19)&gt;12),(MAX(N20:N23)&gt;16)),"OVERLOAD","OK")</f>
        <v>OK</v>
      </c>
      <c r="L25" s="100"/>
      <c r="M25" s="100"/>
      <c r="N25" s="100"/>
      <c r="O25" s="10"/>
      <c r="P25" s="11"/>
      <c r="Q25" s="9"/>
      <c r="R25" s="10"/>
      <c r="S25" s="101" t="str">
        <f>IF(OR((MAX(U8:U19)&gt;12),(MAX(U20:U23)&gt;16)),"OVERLOAD","OK")</f>
        <v>OK</v>
      </c>
      <c r="T25" s="101"/>
      <c r="U25" s="101"/>
      <c r="V25" s="10"/>
      <c r="W25" s="11"/>
      <c r="X25" s="23"/>
      <c r="Y25" s="65" t="s">
        <v>22</v>
      </c>
      <c r="Z25" s="71">
        <f>(35-I$28)/35</f>
        <v>0.45302003096035381</v>
      </c>
      <c r="AA25" s="55"/>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s="3" customFormat="1" ht="13.5" customHeight="1" thickBot="1">
      <c r="A26" s="35"/>
      <c r="B26" s="16"/>
      <c r="C26" s="16"/>
      <c r="D26" s="16"/>
      <c r="E26" s="16"/>
      <c r="F26" s="16"/>
      <c r="G26" s="16"/>
      <c r="H26" s="17"/>
      <c r="I26" s="18"/>
      <c r="J26" s="16"/>
      <c r="K26" s="16"/>
      <c r="L26" s="16"/>
      <c r="M26" s="16"/>
      <c r="N26" s="16"/>
      <c r="O26" s="16"/>
      <c r="P26" s="17"/>
      <c r="Q26" s="18"/>
      <c r="R26" s="16"/>
      <c r="S26" s="16"/>
      <c r="T26" s="16"/>
      <c r="U26" s="16"/>
      <c r="V26" s="16"/>
      <c r="W26" s="17"/>
      <c r="X26" s="23"/>
      <c r="Y26" s="23"/>
      <c r="Z26" s="23"/>
      <c r="AA26" s="55"/>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ht="13.5" customHeight="1" thickTop="1" thickBot="1">
      <c r="A27" s="36"/>
      <c r="B27" s="37"/>
      <c r="C27" s="37"/>
      <c r="D27" s="37"/>
      <c r="E27" s="37"/>
      <c r="F27" s="37"/>
      <c r="G27" s="37"/>
      <c r="H27" s="37"/>
      <c r="I27" s="37"/>
      <c r="J27" s="37"/>
      <c r="K27" s="37"/>
      <c r="L27" s="37"/>
      <c r="M27" s="37"/>
      <c r="N27" s="37"/>
      <c r="O27" s="37"/>
      <c r="P27" s="37"/>
      <c r="Q27" s="37"/>
      <c r="R27" s="37"/>
      <c r="S27" s="37"/>
      <c r="T27" s="37"/>
      <c r="U27" s="37"/>
      <c r="V27" s="37"/>
      <c r="W27" s="21"/>
      <c r="X27" s="23"/>
      <c r="Y27" s="23"/>
      <c r="Z27" s="23"/>
      <c r="AA27" s="55"/>
    </row>
    <row r="28" spans="1:121" ht="14.25" customHeight="1">
      <c r="A28" s="36"/>
      <c r="B28" s="103">
        <f>IMABS(COMPLEX(0.866*Z10--0.866*Z12,-0.5*Z10--0.5*Z12))</f>
        <v>17.058519776346365</v>
      </c>
      <c r="C28" s="104"/>
      <c r="D28" s="19"/>
      <c r="E28" s="103">
        <f>IMABS(COMPLEX(0*Z11--0.866*Z10,1*Z11--0.5*Z10))</f>
        <v>16.242755713240289</v>
      </c>
      <c r="F28" s="107"/>
      <c r="G28" s="104"/>
      <c r="H28" s="37"/>
      <c r="I28" s="103">
        <f>IMABS(COMPLEX(-0.866*Z12-0*Z11,-0.5*Z12-1*Z11))</f>
        <v>19.144298916387616</v>
      </c>
      <c r="J28" s="107"/>
      <c r="K28" s="104"/>
      <c r="L28" s="109"/>
      <c r="M28" s="110">
        <f>SUM(Z10:Z12)*208/1000</f>
        <v>6.2815999999999992</v>
      </c>
      <c r="N28" s="111"/>
      <c r="O28" s="112"/>
      <c r="P28" s="37"/>
      <c r="Q28" s="37"/>
      <c r="R28" s="37"/>
      <c r="S28" s="37"/>
      <c r="T28" s="91" t="str">
        <f>IF(OR((MAX(B28,E28,I28)&gt;35),C25="OVERLOAD",K25="OVERLOAD",S25="OVERLOAD",Y14="OVERLOAD"),"ERROR","OK")</f>
        <v>OK</v>
      </c>
      <c r="U28" s="92"/>
      <c r="V28" s="93"/>
      <c r="W28" s="22"/>
      <c r="X28" s="23"/>
      <c r="Y28" s="23"/>
      <c r="Z28" s="23"/>
      <c r="AA28" s="55"/>
    </row>
    <row r="29" spans="1:121" ht="15.75" customHeight="1" thickBot="1">
      <c r="A29" s="36"/>
      <c r="B29" s="105"/>
      <c r="C29" s="106"/>
      <c r="D29" s="19"/>
      <c r="E29" s="105"/>
      <c r="F29" s="108"/>
      <c r="G29" s="106"/>
      <c r="H29" s="37"/>
      <c r="I29" s="105"/>
      <c r="J29" s="108"/>
      <c r="K29" s="106"/>
      <c r="L29" s="109"/>
      <c r="M29" s="113"/>
      <c r="N29" s="114"/>
      <c r="O29" s="115"/>
      <c r="P29" s="37"/>
      <c r="Q29" s="37"/>
      <c r="R29" s="37"/>
      <c r="S29" s="37"/>
      <c r="T29" s="94"/>
      <c r="U29" s="95"/>
      <c r="V29" s="96"/>
      <c r="W29" s="22"/>
      <c r="X29" s="43"/>
      <c r="Y29" s="23"/>
      <c r="Z29" s="23"/>
      <c r="AA29" s="58"/>
    </row>
    <row r="30" spans="1:121" ht="14.25" customHeight="1">
      <c r="A30" s="36"/>
      <c r="B30" s="84" t="s">
        <v>13</v>
      </c>
      <c r="C30" s="84"/>
      <c r="D30" s="26"/>
      <c r="E30" s="84" t="s">
        <v>14</v>
      </c>
      <c r="F30" s="84"/>
      <c r="G30" s="84"/>
      <c r="H30" s="38"/>
      <c r="I30" s="84" t="s">
        <v>15</v>
      </c>
      <c r="J30" s="84"/>
      <c r="K30" s="84"/>
      <c r="L30" s="26"/>
      <c r="M30" s="84" t="s">
        <v>29</v>
      </c>
      <c r="N30" s="84"/>
      <c r="O30" s="84"/>
      <c r="P30" s="38"/>
      <c r="Q30" s="38"/>
      <c r="R30" s="38"/>
      <c r="S30" s="37"/>
      <c r="T30" s="84" t="s">
        <v>12</v>
      </c>
      <c r="U30" s="84"/>
      <c r="V30" s="84"/>
      <c r="W30" s="22"/>
      <c r="X30" s="23"/>
      <c r="Y30" s="23"/>
      <c r="Z30" s="23"/>
      <c r="AA30" s="55"/>
    </row>
    <row r="31" spans="1:121" s="2" customFormat="1" ht="17.25" customHeight="1" thickBot="1">
      <c r="A31" s="39"/>
      <c r="B31" s="102"/>
      <c r="C31" s="102"/>
      <c r="D31" s="47"/>
      <c r="E31" s="102"/>
      <c r="F31" s="102"/>
      <c r="G31" s="102"/>
      <c r="H31" s="40"/>
      <c r="I31" s="102"/>
      <c r="J31" s="102"/>
      <c r="K31" s="102"/>
      <c r="L31" s="47"/>
      <c r="M31" s="102"/>
      <c r="N31" s="102"/>
      <c r="O31" s="102"/>
      <c r="P31" s="41"/>
      <c r="Q31" s="41"/>
      <c r="R31" s="41"/>
      <c r="S31" s="41"/>
      <c r="T31" s="41"/>
      <c r="U31" s="41"/>
      <c r="V31" s="41"/>
      <c r="W31" s="42"/>
      <c r="X31" s="85" t="s">
        <v>71</v>
      </c>
      <c r="Y31" s="86"/>
      <c r="Z31" s="86"/>
      <c r="AA31" s="87"/>
    </row>
    <row r="32" spans="1:121" s="2" customFormat="1">
      <c r="AB32" s="24"/>
    </row>
    <row r="33" spans="9:28" s="2" customFormat="1">
      <c r="I33" s="2" t="s">
        <v>11</v>
      </c>
      <c r="AA33" s="24"/>
    </row>
    <row r="34" spans="9:28" s="2" customFormat="1">
      <c r="AA34" s="24"/>
    </row>
    <row r="35" spans="9:28" s="2" customFormat="1"/>
    <row r="36" spans="9:28" s="2" customFormat="1"/>
    <row r="37" spans="9:28" s="2" customFormat="1">
      <c r="V37" s="12"/>
      <c r="W37" s="12"/>
      <c r="X37" s="12"/>
      <c r="Y37" s="12"/>
      <c r="Z37" s="12"/>
      <c r="AA37" s="12"/>
      <c r="AB37" s="12"/>
    </row>
    <row r="38" spans="9:28" s="2" customFormat="1"/>
    <row r="39" spans="9:28" s="2" customFormat="1"/>
    <row r="40" spans="9:28" s="2" customFormat="1"/>
    <row r="41" spans="9:28" s="2" customFormat="1"/>
    <row r="42" spans="9:28" s="2" customFormat="1"/>
    <row r="43" spans="9:28" s="2" customFormat="1">
      <c r="V43" s="12"/>
      <c r="W43" s="12"/>
      <c r="X43" s="12"/>
      <c r="Y43" s="12"/>
      <c r="Z43" s="12"/>
      <c r="AA43" s="12"/>
      <c r="AB43" s="12"/>
    </row>
    <row r="44" spans="9:28" s="2" customFormat="1"/>
    <row r="45" spans="9:28" s="2" customFormat="1">
      <c r="V45" s="12"/>
      <c r="W45" s="12"/>
      <c r="X45" s="12"/>
      <c r="Y45" s="12"/>
      <c r="Z45" s="12"/>
      <c r="AA45" s="12"/>
      <c r="AB45" s="12"/>
    </row>
    <row r="46" spans="9:28" s="2" customFormat="1"/>
    <row r="47" spans="9:28" s="2" customFormat="1"/>
    <row r="48" spans="9:28">
      <c r="V48" s="12"/>
      <c r="W48" s="12"/>
      <c r="X48" s="12"/>
      <c r="Y48" s="12"/>
      <c r="Z48" s="12"/>
      <c r="AA48" s="12"/>
      <c r="AB48" s="12"/>
    </row>
    <row r="49" spans="22:28">
      <c r="V49" s="2"/>
      <c r="W49" s="2"/>
      <c r="AA49" s="2"/>
    </row>
    <row r="50" spans="22:28">
      <c r="V50" s="2"/>
      <c r="W50" s="2"/>
      <c r="AA50" s="2"/>
    </row>
    <row r="51" spans="22:28">
      <c r="V51" s="2"/>
      <c r="W51" s="2"/>
      <c r="AA51" s="2"/>
    </row>
    <row r="52" spans="22:28">
      <c r="V52" s="2"/>
      <c r="W52" s="2"/>
      <c r="AA52" s="2"/>
    </row>
    <row r="53" spans="22:28">
      <c r="V53" s="2"/>
      <c r="W53" s="2"/>
      <c r="AA53" s="2"/>
    </row>
    <row r="54" spans="22:28">
      <c r="V54" s="12"/>
      <c r="W54" s="12"/>
      <c r="X54" s="12"/>
      <c r="Y54" s="12"/>
      <c r="Z54" s="12"/>
      <c r="AA54" s="12"/>
      <c r="AB54" s="12"/>
    </row>
    <row r="55" spans="22:28">
      <c r="V55" s="2"/>
      <c r="W55" s="2"/>
      <c r="AA55" s="2"/>
    </row>
    <row r="56" spans="22:28">
      <c r="V56" s="12"/>
      <c r="W56" s="12"/>
      <c r="X56" s="12"/>
      <c r="Y56" s="12"/>
      <c r="Z56" s="12"/>
      <c r="AA56" s="12"/>
      <c r="AB56" s="12"/>
    </row>
  </sheetData>
  <sheetProtection password="F7CE" sheet="1" objects="1" scenarios="1" formatCells="0" formatColumns="0" formatRows="0"/>
  <mergeCells count="86">
    <mergeCell ref="X31:AA31"/>
    <mergeCell ref="Y9:Z9"/>
    <mergeCell ref="Y13:Z13"/>
    <mergeCell ref="Y14:Z14"/>
    <mergeCell ref="Y16:Z16"/>
    <mergeCell ref="Y22:Z22"/>
    <mergeCell ref="T30:V30"/>
    <mergeCell ref="C14:E14"/>
    <mergeCell ref="C15:E15"/>
    <mergeCell ref="K17:M17"/>
    <mergeCell ref="K16:M16"/>
    <mergeCell ref="K15:M15"/>
    <mergeCell ref="K14:M14"/>
    <mergeCell ref="C17:E17"/>
    <mergeCell ref="S14:T14"/>
    <mergeCell ref="S15:T15"/>
    <mergeCell ref="S16:T16"/>
    <mergeCell ref="S17:T17"/>
    <mergeCell ref="S25:U25"/>
    <mergeCell ref="T28:V29"/>
    <mergeCell ref="C23:E23"/>
    <mergeCell ref="K21:M21"/>
    <mergeCell ref="B31:C31"/>
    <mergeCell ref="E31:G31"/>
    <mergeCell ref="I31:K31"/>
    <mergeCell ref="M31:O31"/>
    <mergeCell ref="C25:F25"/>
    <mergeCell ref="K25:N25"/>
    <mergeCell ref="B30:C30"/>
    <mergeCell ref="E30:G30"/>
    <mergeCell ref="I30:K30"/>
    <mergeCell ref="M30:O30"/>
    <mergeCell ref="B28:C29"/>
    <mergeCell ref="E28:G29"/>
    <mergeCell ref="I28:K29"/>
    <mergeCell ref="L28:L29"/>
    <mergeCell ref="M28:O29"/>
    <mergeCell ref="B24:G24"/>
    <mergeCell ref="J24:O24"/>
    <mergeCell ref="R24:V24"/>
    <mergeCell ref="K23:M23"/>
    <mergeCell ref="S23:T23"/>
    <mergeCell ref="K20:M20"/>
    <mergeCell ref="S20:T20"/>
    <mergeCell ref="C20:E20"/>
    <mergeCell ref="K22:M22"/>
    <mergeCell ref="S22:T22"/>
    <mergeCell ref="C21:E21"/>
    <mergeCell ref="S21:T21"/>
    <mergeCell ref="C22:E22"/>
    <mergeCell ref="C18:E18"/>
    <mergeCell ref="K18:M18"/>
    <mergeCell ref="S18:T18"/>
    <mergeCell ref="C16:E16"/>
    <mergeCell ref="C19:E19"/>
    <mergeCell ref="K19:M19"/>
    <mergeCell ref="S19:T19"/>
    <mergeCell ref="C12:E12"/>
    <mergeCell ref="K12:M12"/>
    <mergeCell ref="S12:T12"/>
    <mergeCell ref="C13:E13"/>
    <mergeCell ref="K13:M13"/>
    <mergeCell ref="S13:T13"/>
    <mergeCell ref="C10:E10"/>
    <mergeCell ref="K10:M10"/>
    <mergeCell ref="S10:T10"/>
    <mergeCell ref="C11:E11"/>
    <mergeCell ref="K11:M11"/>
    <mergeCell ref="S11:T11"/>
    <mergeCell ref="X1:AA2"/>
    <mergeCell ref="A3:H4"/>
    <mergeCell ref="I3:P4"/>
    <mergeCell ref="Q3:W4"/>
    <mergeCell ref="J7:O7"/>
    <mergeCell ref="R7:V7"/>
    <mergeCell ref="Y5:Z7"/>
    <mergeCell ref="C6:E6"/>
    <mergeCell ref="K6:M6"/>
    <mergeCell ref="S6:T6"/>
    <mergeCell ref="B7:G7"/>
    <mergeCell ref="C9:E9"/>
    <mergeCell ref="K9:M9"/>
    <mergeCell ref="S9:T9"/>
    <mergeCell ref="C8:E8"/>
    <mergeCell ref="K8:M8"/>
    <mergeCell ref="S8:T8"/>
  </mergeCells>
  <conditionalFormatting sqref="E28 B28 I28">
    <cfRule type="cellIs" dxfId="51" priority="25" operator="greaterThan">
      <formula>35</formula>
    </cfRule>
  </conditionalFormatting>
  <conditionalFormatting sqref="Z10:Z12">
    <cfRule type="cellIs" dxfId="50" priority="24" operator="greaterThan">
      <formula>20</formula>
    </cfRule>
  </conditionalFormatting>
  <conditionalFormatting sqref="Y14 C25 S25 K25">
    <cfRule type="cellIs" dxfId="49" priority="23" operator="equal">
      <formula>"OVERLOAD"</formula>
    </cfRule>
  </conditionalFormatting>
  <conditionalFormatting sqref="F8:F19 N8:N19 U8:U19">
    <cfRule type="cellIs" dxfId="48" priority="22" operator="greaterThan">
      <formula>12</formula>
    </cfRule>
  </conditionalFormatting>
  <conditionalFormatting sqref="U20:U23 N20:N23 F20:F23">
    <cfRule type="cellIs" dxfId="47" priority="21" operator="greaterThan">
      <formula>16</formula>
    </cfRule>
  </conditionalFormatting>
  <conditionalFormatting sqref="T28:V29">
    <cfRule type="cellIs" dxfId="46" priority="20" operator="equal">
      <formula>"ERROR"</formula>
    </cfRule>
  </conditionalFormatting>
  <printOptions horizontalCentered="1" verticalCentered="1"/>
  <pageMargins left="0.25" right="0.25"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DQ49"/>
  <sheetViews>
    <sheetView zoomScale="98" zoomScaleNormal="98" workbookViewId="0"/>
  </sheetViews>
  <sheetFormatPr defaultRowHeight="15"/>
  <cols>
    <col min="1" max="1" width="4.5703125" style="20" customWidth="1"/>
    <col min="2" max="2" width="4.42578125" style="20" customWidth="1"/>
    <col min="3" max="3" width="10.5703125" style="20" customWidth="1"/>
    <col min="4" max="4" width="5" style="20" customWidth="1"/>
    <col min="5" max="5" width="3.85546875" style="20" customWidth="1"/>
    <col min="6" max="6" width="5.28515625" style="20" customWidth="1"/>
    <col min="7" max="7" width="5.85546875" style="20" customWidth="1"/>
    <col min="8" max="9" width="4.5703125" style="20" customWidth="1"/>
    <col min="10" max="10" width="4.42578125" style="20" customWidth="1"/>
    <col min="11" max="12" width="6.42578125" style="20" customWidth="1"/>
    <col min="13" max="13" width="5.85546875" style="20" customWidth="1"/>
    <col min="14" max="14" width="5.28515625" style="20" customWidth="1"/>
    <col min="15" max="15" width="5.85546875" style="20" customWidth="1"/>
    <col min="16" max="17" width="4.5703125" style="20" customWidth="1"/>
    <col min="18" max="18" width="4.42578125" style="20" customWidth="1"/>
    <col min="19" max="20" width="9.28515625" style="20" customWidth="1"/>
    <col min="21" max="21" width="5.28515625" style="20" customWidth="1"/>
    <col min="22" max="22" width="5.85546875" style="20" customWidth="1"/>
    <col min="23" max="23" width="4.5703125" style="20" customWidth="1"/>
    <col min="24" max="24" width="5.140625" style="2" customWidth="1"/>
    <col min="25" max="25" width="6.5703125" style="2" customWidth="1"/>
    <col min="26" max="26" width="10.42578125" style="2" customWidth="1"/>
    <col min="27" max="27" width="6.5703125" style="24" customWidth="1"/>
    <col min="28" max="121" width="9.140625" style="2"/>
    <col min="122" max="16384" width="9.140625" style="20"/>
  </cols>
  <sheetData>
    <row r="1" spans="1:121" s="1" customFormat="1" ht="8.25" customHeight="1">
      <c r="A1" s="53"/>
      <c r="B1" s="54"/>
      <c r="C1" s="54"/>
      <c r="D1" s="54"/>
      <c r="E1" s="54"/>
      <c r="F1" s="54"/>
      <c r="G1" s="54"/>
      <c r="H1" s="54"/>
      <c r="I1" s="54"/>
      <c r="J1" s="54"/>
      <c r="K1" s="54"/>
      <c r="L1" s="54"/>
      <c r="M1" s="54"/>
      <c r="N1" s="54"/>
      <c r="O1" s="54"/>
      <c r="P1" s="54"/>
      <c r="Q1" s="54"/>
      <c r="R1" s="54"/>
      <c r="S1" s="54"/>
      <c r="T1" s="54"/>
      <c r="U1" s="54"/>
      <c r="V1" s="54"/>
      <c r="W1" s="54"/>
      <c r="X1" s="123" t="s">
        <v>30</v>
      </c>
      <c r="Y1" s="123"/>
      <c r="Z1" s="123"/>
      <c r="AA1" s="157"/>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21" s="1" customFormat="1" ht="32.25" customHeight="1" thickBot="1">
      <c r="A2" s="32"/>
      <c r="B2" s="23"/>
      <c r="C2" s="23"/>
      <c r="D2" s="23"/>
      <c r="E2" s="33" t="s">
        <v>65</v>
      </c>
      <c r="F2" s="23"/>
      <c r="G2" s="23"/>
      <c r="H2" s="23"/>
      <c r="I2" s="23"/>
      <c r="J2" s="23"/>
      <c r="K2" s="23"/>
      <c r="L2" s="23"/>
      <c r="M2" s="23"/>
      <c r="N2" s="23"/>
      <c r="O2" s="23"/>
      <c r="P2" s="23"/>
      <c r="Q2" s="23"/>
      <c r="R2" s="23"/>
      <c r="S2" s="23"/>
      <c r="T2" s="23"/>
      <c r="U2" s="23"/>
      <c r="V2" s="23"/>
      <c r="W2" s="23"/>
      <c r="X2" s="158"/>
      <c r="Y2" s="158"/>
      <c r="Z2" s="158"/>
      <c r="AA2" s="159"/>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21" s="1" customFormat="1" ht="15" customHeight="1">
      <c r="A3" s="128" t="s">
        <v>7</v>
      </c>
      <c r="B3" s="129"/>
      <c r="C3" s="129"/>
      <c r="D3" s="129"/>
      <c r="E3" s="129"/>
      <c r="F3" s="129"/>
      <c r="G3" s="129"/>
      <c r="H3" s="130"/>
      <c r="I3" s="131" t="s">
        <v>8</v>
      </c>
      <c r="J3" s="132"/>
      <c r="K3" s="132"/>
      <c r="L3" s="132"/>
      <c r="M3" s="132"/>
      <c r="N3" s="132"/>
      <c r="O3" s="132"/>
      <c r="P3" s="133"/>
      <c r="Q3" s="134" t="s">
        <v>9</v>
      </c>
      <c r="R3" s="135"/>
      <c r="S3" s="135"/>
      <c r="T3" s="135"/>
      <c r="U3" s="135"/>
      <c r="V3" s="135"/>
      <c r="W3" s="136"/>
      <c r="X3" s="23"/>
      <c r="Y3" s="148" t="s">
        <v>17</v>
      </c>
      <c r="Z3" s="149"/>
      <c r="AA3" s="160" t="s">
        <v>26</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21" s="8" customFormat="1" ht="14.25" customHeight="1">
      <c r="A4" s="128"/>
      <c r="B4" s="129"/>
      <c r="C4" s="129"/>
      <c r="D4" s="129"/>
      <c r="E4" s="129"/>
      <c r="F4" s="129"/>
      <c r="G4" s="129"/>
      <c r="H4" s="130"/>
      <c r="I4" s="131"/>
      <c r="J4" s="132"/>
      <c r="K4" s="132"/>
      <c r="L4" s="132"/>
      <c r="M4" s="132"/>
      <c r="N4" s="132"/>
      <c r="O4" s="132"/>
      <c r="P4" s="133"/>
      <c r="Q4" s="134"/>
      <c r="R4" s="135"/>
      <c r="S4" s="135"/>
      <c r="T4" s="135"/>
      <c r="U4" s="135"/>
      <c r="V4" s="135"/>
      <c r="W4" s="136"/>
      <c r="X4" s="25"/>
      <c r="Y4" s="61" t="s">
        <v>38</v>
      </c>
      <c r="Z4" s="62">
        <f>SUM(F8:F15)</f>
        <v>6.75</v>
      </c>
      <c r="AA4" s="160"/>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s="3" customFormat="1" ht="14.25" customHeight="1">
      <c r="A5" s="34"/>
      <c r="B5" s="10"/>
      <c r="C5" s="10"/>
      <c r="D5" s="10"/>
      <c r="E5" s="10"/>
      <c r="F5" s="10"/>
      <c r="G5" s="10"/>
      <c r="H5" s="10"/>
      <c r="I5" s="9"/>
      <c r="J5" s="10"/>
      <c r="K5" s="10"/>
      <c r="L5" s="10"/>
      <c r="M5" s="10"/>
      <c r="N5" s="10"/>
      <c r="O5" s="10"/>
      <c r="P5" s="11"/>
      <c r="Q5" s="9"/>
      <c r="R5" s="10"/>
      <c r="S5" s="10"/>
      <c r="T5" s="10"/>
      <c r="U5" s="10"/>
      <c r="V5" s="10"/>
      <c r="W5" s="11"/>
      <c r="X5" s="23"/>
      <c r="Y5" s="63" t="s">
        <v>39</v>
      </c>
      <c r="Z5" s="64">
        <f>SUM(F18:F25)</f>
        <v>1.25</v>
      </c>
      <c r="AA5" s="160"/>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3" customFormat="1" ht="14.25" customHeight="1">
      <c r="A6" s="34"/>
      <c r="B6" s="48" t="s">
        <v>4</v>
      </c>
      <c r="C6" s="137" t="s">
        <v>1</v>
      </c>
      <c r="D6" s="137"/>
      <c r="E6" s="137"/>
      <c r="F6" s="48" t="s">
        <v>2</v>
      </c>
      <c r="G6" s="48" t="s">
        <v>3</v>
      </c>
      <c r="H6" s="10"/>
      <c r="I6" s="9"/>
      <c r="J6" s="48" t="s">
        <v>4</v>
      </c>
      <c r="K6" s="137" t="s">
        <v>1</v>
      </c>
      <c r="L6" s="137"/>
      <c r="M6" s="137"/>
      <c r="N6" s="48" t="s">
        <v>2</v>
      </c>
      <c r="O6" s="48" t="s">
        <v>3</v>
      </c>
      <c r="P6" s="11"/>
      <c r="Q6" s="9"/>
      <c r="R6" s="48" t="s">
        <v>4</v>
      </c>
      <c r="S6" s="137" t="s">
        <v>1</v>
      </c>
      <c r="T6" s="137"/>
      <c r="U6" s="48" t="s">
        <v>2</v>
      </c>
      <c r="V6" s="48" t="s">
        <v>3</v>
      </c>
      <c r="W6" s="11"/>
      <c r="X6" s="23"/>
      <c r="Y6" s="63" t="s">
        <v>40</v>
      </c>
      <c r="Z6" s="64">
        <f>SUM(N8:N15)</f>
        <v>5.5</v>
      </c>
      <c r="AA6" s="160"/>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3" customFormat="1" ht="14.25" customHeight="1">
      <c r="A7" s="34"/>
      <c r="B7" s="121" t="s">
        <v>32</v>
      </c>
      <c r="C7" s="121"/>
      <c r="D7" s="121"/>
      <c r="E7" s="121"/>
      <c r="F7" s="121"/>
      <c r="G7" s="122"/>
      <c r="H7" s="10"/>
      <c r="I7" s="9"/>
      <c r="J7" s="121" t="s">
        <v>34</v>
      </c>
      <c r="K7" s="121"/>
      <c r="L7" s="121"/>
      <c r="M7" s="121"/>
      <c r="N7" s="121"/>
      <c r="O7" s="122"/>
      <c r="P7" s="11"/>
      <c r="Q7" s="9"/>
      <c r="R7" s="121" t="s">
        <v>36</v>
      </c>
      <c r="S7" s="121"/>
      <c r="T7" s="121"/>
      <c r="U7" s="121"/>
      <c r="V7" s="122"/>
      <c r="W7" s="11"/>
      <c r="X7" s="23"/>
      <c r="Y7" s="63" t="s">
        <v>41</v>
      </c>
      <c r="Z7" s="64">
        <f>SUM(N18:N25)</f>
        <v>5.0999999999999996</v>
      </c>
      <c r="AA7" s="160"/>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3" customFormat="1" ht="14.25" customHeight="1">
      <c r="A8" s="34"/>
      <c r="B8" s="4" t="s">
        <v>5</v>
      </c>
      <c r="C8" s="97"/>
      <c r="D8" s="116"/>
      <c r="E8" s="98"/>
      <c r="F8" s="44"/>
      <c r="G8" s="27" t="str">
        <f>IF(F8&gt;0,F8*208,"")</f>
        <v/>
      </c>
      <c r="H8" s="10"/>
      <c r="I8" s="9"/>
      <c r="J8" s="4" t="s">
        <v>5</v>
      </c>
      <c r="K8" s="97"/>
      <c r="L8" s="116"/>
      <c r="M8" s="98"/>
      <c r="N8" s="44"/>
      <c r="O8" s="27" t="str">
        <f>IF(N8&gt;0,N8*208,"")</f>
        <v/>
      </c>
      <c r="P8" s="11"/>
      <c r="Q8" s="9"/>
      <c r="R8" s="4" t="s">
        <v>5</v>
      </c>
      <c r="S8" s="97" t="s">
        <v>50</v>
      </c>
      <c r="T8" s="98"/>
      <c r="U8" s="44">
        <v>1.2</v>
      </c>
      <c r="V8" s="27">
        <f>IF(U8&gt;0,U8*208,"")</f>
        <v>249.6</v>
      </c>
      <c r="W8" s="11"/>
      <c r="X8" s="23"/>
      <c r="Y8" s="63" t="s">
        <v>42</v>
      </c>
      <c r="Z8" s="64">
        <f>SUM(U8:U15)</f>
        <v>9.1</v>
      </c>
      <c r="AA8" s="160"/>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3" customFormat="1" ht="14.25" customHeight="1" thickBot="1">
      <c r="A9" s="34"/>
      <c r="B9" s="4" t="s">
        <v>5</v>
      </c>
      <c r="C9" s="97"/>
      <c r="D9" s="116"/>
      <c r="E9" s="98"/>
      <c r="F9" s="44"/>
      <c r="G9" s="27" t="str">
        <f t="shared" ref="G9:G15" si="0">IF(F9&gt;0,F9*208,"")</f>
        <v/>
      </c>
      <c r="H9" s="10"/>
      <c r="I9" s="9"/>
      <c r="J9" s="4" t="s">
        <v>5</v>
      </c>
      <c r="K9" s="97"/>
      <c r="L9" s="116"/>
      <c r="M9" s="98"/>
      <c r="N9" s="44"/>
      <c r="O9" s="27" t="str">
        <f t="shared" ref="O9:O15" si="1">IF(N9&gt;0,N9*208,"")</f>
        <v/>
      </c>
      <c r="P9" s="11"/>
      <c r="Q9" s="9"/>
      <c r="R9" s="4" t="s">
        <v>5</v>
      </c>
      <c r="S9" s="97" t="s">
        <v>51</v>
      </c>
      <c r="T9" s="98"/>
      <c r="U9" s="44">
        <v>1.2</v>
      </c>
      <c r="V9" s="27">
        <f t="shared" ref="V9:V15" si="2">IF(U9&gt;0,U9*208,"")</f>
        <v>249.6</v>
      </c>
      <c r="W9" s="11"/>
      <c r="X9" s="23"/>
      <c r="Y9" s="65" t="s">
        <v>43</v>
      </c>
      <c r="Z9" s="66">
        <f>SUM(U18:U25)</f>
        <v>2.4</v>
      </c>
      <c r="AA9" s="160"/>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s="3" customFormat="1" ht="14.25" customHeight="1">
      <c r="A10" s="34"/>
      <c r="B10" s="4" t="s">
        <v>5</v>
      </c>
      <c r="C10" s="97"/>
      <c r="D10" s="116"/>
      <c r="E10" s="98"/>
      <c r="F10" s="44"/>
      <c r="G10" s="27" t="str">
        <f t="shared" si="0"/>
        <v/>
      </c>
      <c r="H10" s="10"/>
      <c r="I10" s="9"/>
      <c r="J10" s="4" t="s">
        <v>5</v>
      </c>
      <c r="K10" s="97"/>
      <c r="L10" s="116"/>
      <c r="M10" s="98"/>
      <c r="N10" s="44"/>
      <c r="O10" s="27" t="str">
        <f t="shared" si="1"/>
        <v/>
      </c>
      <c r="P10" s="11"/>
      <c r="Q10" s="9"/>
      <c r="R10" s="4" t="s">
        <v>5</v>
      </c>
      <c r="S10" s="97" t="s">
        <v>52</v>
      </c>
      <c r="T10" s="98"/>
      <c r="U10" s="44">
        <v>1.2</v>
      </c>
      <c r="V10" s="27">
        <f t="shared" si="2"/>
        <v>249.6</v>
      </c>
      <c r="W10" s="11"/>
      <c r="X10" s="23"/>
      <c r="Y10" s="138" t="str">
        <f>IF(MAX(Z4:Z9)&gt;20,"OVERLOAD","OK")</f>
        <v>OK</v>
      </c>
      <c r="Z10" s="138"/>
      <c r="AA10" s="55"/>
      <c r="AB10" s="2"/>
      <c r="AC10" s="31"/>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s="3" customFormat="1" ht="14.25" customHeight="1" thickBot="1">
      <c r="A11" s="34"/>
      <c r="B11" s="4" t="s">
        <v>5</v>
      </c>
      <c r="C11" s="97" t="s">
        <v>55</v>
      </c>
      <c r="D11" s="116"/>
      <c r="E11" s="98"/>
      <c r="F11" s="44">
        <v>1.25</v>
      </c>
      <c r="G11" s="27">
        <f t="shared" si="0"/>
        <v>260</v>
      </c>
      <c r="H11" s="10"/>
      <c r="I11" s="9"/>
      <c r="J11" s="4" t="s">
        <v>5</v>
      </c>
      <c r="K11" s="97"/>
      <c r="L11" s="116"/>
      <c r="M11" s="98"/>
      <c r="N11" s="44"/>
      <c r="O11" s="27" t="str">
        <f t="shared" si="1"/>
        <v/>
      </c>
      <c r="P11" s="11"/>
      <c r="Q11" s="9"/>
      <c r="R11" s="4" t="s">
        <v>5</v>
      </c>
      <c r="S11" s="97"/>
      <c r="T11" s="98"/>
      <c r="U11" s="44"/>
      <c r="V11" s="27" t="str">
        <f t="shared" si="2"/>
        <v/>
      </c>
      <c r="W11" s="11"/>
      <c r="X11" s="23"/>
      <c r="Y11" s="23"/>
      <c r="Z11" s="23"/>
      <c r="AA11" s="56"/>
      <c r="AB11" s="2"/>
      <c r="AC11" s="31"/>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3" customFormat="1" ht="14.25" customHeight="1">
      <c r="A12" s="34"/>
      <c r="B12" s="4" t="s">
        <v>5</v>
      </c>
      <c r="C12" s="97"/>
      <c r="D12" s="116"/>
      <c r="E12" s="98"/>
      <c r="F12" s="44"/>
      <c r="G12" s="27" t="str">
        <f t="shared" si="0"/>
        <v/>
      </c>
      <c r="H12" s="10"/>
      <c r="I12" s="9"/>
      <c r="J12" s="4" t="s">
        <v>5</v>
      </c>
      <c r="K12" s="97"/>
      <c r="L12" s="116"/>
      <c r="M12" s="98"/>
      <c r="N12" s="44"/>
      <c r="O12" s="27" t="str">
        <f t="shared" si="1"/>
        <v/>
      </c>
      <c r="P12" s="11"/>
      <c r="Q12" s="9"/>
      <c r="R12" s="4" t="s">
        <v>5</v>
      </c>
      <c r="S12" s="97"/>
      <c r="T12" s="98"/>
      <c r="U12" s="44"/>
      <c r="V12" s="27" t="str">
        <f t="shared" si="2"/>
        <v/>
      </c>
      <c r="W12" s="11"/>
      <c r="X12" s="23"/>
      <c r="Y12" s="148" t="s">
        <v>18</v>
      </c>
      <c r="Z12" s="149"/>
      <c r="AA12" s="57"/>
      <c r="AB12" s="2"/>
      <c r="AC12" s="31"/>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s="3" customFormat="1" ht="14.25" customHeight="1" thickBot="1">
      <c r="A13" s="34"/>
      <c r="B13" s="6" t="s">
        <v>5</v>
      </c>
      <c r="C13" s="118"/>
      <c r="D13" s="119"/>
      <c r="E13" s="120"/>
      <c r="F13" s="45"/>
      <c r="G13" s="28" t="str">
        <f t="shared" si="0"/>
        <v/>
      </c>
      <c r="H13" s="10"/>
      <c r="I13" s="9"/>
      <c r="J13" s="6" t="s">
        <v>5</v>
      </c>
      <c r="K13" s="118"/>
      <c r="L13" s="119"/>
      <c r="M13" s="120"/>
      <c r="N13" s="45"/>
      <c r="O13" s="28" t="str">
        <f t="shared" si="1"/>
        <v/>
      </c>
      <c r="P13" s="11"/>
      <c r="Q13" s="9"/>
      <c r="R13" s="6" t="s">
        <v>5</v>
      </c>
      <c r="S13" s="118"/>
      <c r="T13" s="120"/>
      <c r="U13" s="45"/>
      <c r="V13" s="28" t="str">
        <f t="shared" si="2"/>
        <v/>
      </c>
      <c r="W13" s="11"/>
      <c r="X13" s="23"/>
      <c r="Y13" s="67" t="s">
        <v>0</v>
      </c>
      <c r="Z13" s="62">
        <f>Z4+Z5</f>
        <v>8</v>
      </c>
      <c r="AA13" s="57"/>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3" customFormat="1" ht="14.25" customHeight="1" thickTop="1">
      <c r="A14" s="34"/>
      <c r="B14" s="7" t="s">
        <v>6</v>
      </c>
      <c r="C14" s="145"/>
      <c r="D14" s="146"/>
      <c r="E14" s="147"/>
      <c r="F14" s="46"/>
      <c r="G14" s="29" t="str">
        <f t="shared" si="0"/>
        <v/>
      </c>
      <c r="H14" s="10"/>
      <c r="I14" s="9"/>
      <c r="J14" s="7" t="s">
        <v>6</v>
      </c>
      <c r="K14" s="145"/>
      <c r="L14" s="146"/>
      <c r="M14" s="147"/>
      <c r="N14" s="46"/>
      <c r="O14" s="29" t="str">
        <f t="shared" si="1"/>
        <v/>
      </c>
      <c r="P14" s="11"/>
      <c r="Q14" s="9"/>
      <c r="R14" s="7" t="s">
        <v>6</v>
      </c>
      <c r="S14" s="145"/>
      <c r="T14" s="147"/>
      <c r="U14" s="46"/>
      <c r="V14" s="29" t="str">
        <f t="shared" si="2"/>
        <v/>
      </c>
      <c r="W14" s="11"/>
      <c r="X14" s="23"/>
      <c r="Y14" s="67" t="s">
        <v>23</v>
      </c>
      <c r="Z14" s="64">
        <f>Z6+Z7</f>
        <v>10.6</v>
      </c>
      <c r="AA14" s="57"/>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s="3" customFormat="1" ht="14.25" customHeight="1" thickBot="1">
      <c r="A15" s="34"/>
      <c r="B15" s="5" t="s">
        <v>6</v>
      </c>
      <c r="C15" s="97" t="s">
        <v>44</v>
      </c>
      <c r="D15" s="116"/>
      <c r="E15" s="98"/>
      <c r="F15" s="44">
        <v>5.5</v>
      </c>
      <c r="G15" s="30">
        <f t="shared" si="0"/>
        <v>1144</v>
      </c>
      <c r="H15" s="10"/>
      <c r="I15" s="9"/>
      <c r="J15" s="5" t="s">
        <v>6</v>
      </c>
      <c r="K15" s="97" t="s">
        <v>46</v>
      </c>
      <c r="L15" s="116"/>
      <c r="M15" s="98"/>
      <c r="N15" s="44">
        <v>5.5</v>
      </c>
      <c r="O15" s="30">
        <f t="shared" si="1"/>
        <v>1144</v>
      </c>
      <c r="P15" s="11"/>
      <c r="Q15" s="9"/>
      <c r="R15" s="5" t="s">
        <v>6</v>
      </c>
      <c r="S15" s="97" t="s">
        <v>45</v>
      </c>
      <c r="T15" s="98"/>
      <c r="U15" s="44">
        <v>5.5</v>
      </c>
      <c r="V15" s="30">
        <f t="shared" si="2"/>
        <v>1144</v>
      </c>
      <c r="W15" s="11"/>
      <c r="X15" s="23"/>
      <c r="Y15" s="68" t="s">
        <v>24</v>
      </c>
      <c r="Z15" s="66">
        <f>Z8+Z9</f>
        <v>11.5</v>
      </c>
      <c r="AA15" s="57"/>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s="3" customFormat="1" ht="14.25" customHeight="1">
      <c r="A16" s="34"/>
      <c r="B16" s="10"/>
      <c r="C16" s="10"/>
      <c r="D16" s="10"/>
      <c r="E16" s="10"/>
      <c r="F16" s="10"/>
      <c r="G16" s="10"/>
      <c r="H16" s="10"/>
      <c r="I16" s="9"/>
      <c r="J16" s="10"/>
      <c r="K16" s="10"/>
      <c r="L16" s="10"/>
      <c r="M16" s="10"/>
      <c r="N16" s="10"/>
      <c r="O16" s="10"/>
      <c r="P16" s="11"/>
      <c r="Q16" s="9"/>
      <c r="R16" s="10"/>
      <c r="S16" s="10"/>
      <c r="T16" s="10"/>
      <c r="U16" s="10"/>
      <c r="V16" s="10"/>
      <c r="W16" s="11"/>
      <c r="X16" s="153" t="s">
        <v>61</v>
      </c>
      <c r="Y16" s="90"/>
      <c r="Z16" s="90"/>
      <c r="AA16" s="154"/>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s="3" customFormat="1" ht="14.25" customHeight="1">
      <c r="A17" s="34"/>
      <c r="B17" s="155" t="s">
        <v>33</v>
      </c>
      <c r="C17" s="155"/>
      <c r="D17" s="155"/>
      <c r="E17" s="155"/>
      <c r="F17" s="155"/>
      <c r="G17" s="156"/>
      <c r="H17" s="10"/>
      <c r="I17" s="9"/>
      <c r="J17" s="155" t="s">
        <v>35</v>
      </c>
      <c r="K17" s="155"/>
      <c r="L17" s="155"/>
      <c r="M17" s="155"/>
      <c r="N17" s="155"/>
      <c r="O17" s="156"/>
      <c r="P17" s="11"/>
      <c r="Q17" s="9"/>
      <c r="R17" s="155" t="s">
        <v>37</v>
      </c>
      <c r="S17" s="155"/>
      <c r="T17" s="155"/>
      <c r="U17" s="155"/>
      <c r="V17" s="156"/>
      <c r="W17" s="11"/>
      <c r="X17" s="153"/>
      <c r="Y17" s="90"/>
      <c r="Z17" s="90"/>
      <c r="AA17" s="154"/>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s="3" customFormat="1" ht="14.25" customHeight="1" thickBot="1">
      <c r="A18" s="34"/>
      <c r="B18" s="4" t="s">
        <v>5</v>
      </c>
      <c r="C18" s="97"/>
      <c r="D18" s="116"/>
      <c r="E18" s="98"/>
      <c r="F18" s="44"/>
      <c r="G18" s="27" t="str">
        <f>IF(F18&gt;0,F18*208,"")</f>
        <v/>
      </c>
      <c r="H18" s="10"/>
      <c r="I18" s="9"/>
      <c r="J18" s="4" t="s">
        <v>5</v>
      </c>
      <c r="K18" s="97"/>
      <c r="L18" s="116"/>
      <c r="M18" s="98"/>
      <c r="N18" s="44"/>
      <c r="O18" s="27" t="str">
        <f>IF(N18&gt;0,N18*208,"")</f>
        <v/>
      </c>
      <c r="P18" s="11"/>
      <c r="Q18" s="9"/>
      <c r="R18" s="4" t="s">
        <v>5</v>
      </c>
      <c r="S18" s="97" t="s">
        <v>53</v>
      </c>
      <c r="T18" s="98"/>
      <c r="U18" s="44">
        <v>1.2</v>
      </c>
      <c r="V18" s="27">
        <f>IF(U18&gt;0,U18*208,"")</f>
        <v>249.6</v>
      </c>
      <c r="W18" s="11"/>
      <c r="X18" s="23"/>
      <c r="Y18" s="23"/>
      <c r="Z18" s="23"/>
      <c r="AA18" s="5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s="3" customFormat="1" ht="14.25" customHeight="1">
      <c r="A19" s="34"/>
      <c r="B19" s="4" t="s">
        <v>5</v>
      </c>
      <c r="C19" s="97"/>
      <c r="D19" s="116"/>
      <c r="E19" s="98"/>
      <c r="F19" s="44"/>
      <c r="G19" s="27" t="str">
        <f t="shared" ref="G19:G25" si="3">IF(F19&gt;0,F19*208,"")</f>
        <v/>
      </c>
      <c r="H19" s="10"/>
      <c r="I19" s="9"/>
      <c r="J19" s="4" t="s">
        <v>5</v>
      </c>
      <c r="K19" s="97" t="s">
        <v>47</v>
      </c>
      <c r="L19" s="116"/>
      <c r="M19" s="98"/>
      <c r="N19" s="44">
        <v>1.7</v>
      </c>
      <c r="O19" s="27">
        <f t="shared" ref="O19:O25" si="4">IF(N19&gt;0,N19*208,"")</f>
        <v>353.59999999999997</v>
      </c>
      <c r="P19" s="11"/>
      <c r="Q19" s="9"/>
      <c r="R19" s="4" t="s">
        <v>5</v>
      </c>
      <c r="S19" s="97" t="s">
        <v>54</v>
      </c>
      <c r="T19" s="98"/>
      <c r="U19" s="44">
        <v>1.2</v>
      </c>
      <c r="V19" s="27">
        <f t="shared" ref="V19:V25" si="5">IF(U19&gt;0,U19*208,"")</f>
        <v>249.6</v>
      </c>
      <c r="W19" s="11"/>
      <c r="X19" s="23"/>
      <c r="Y19" s="148" t="s">
        <v>19</v>
      </c>
      <c r="Z19" s="149"/>
      <c r="AA19" s="5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s="3" customFormat="1" ht="14.25" customHeight="1">
      <c r="A20" s="34"/>
      <c r="B20" s="4" t="s">
        <v>5</v>
      </c>
      <c r="C20" s="97" t="s">
        <v>56</v>
      </c>
      <c r="D20" s="116"/>
      <c r="E20" s="98"/>
      <c r="F20" s="44">
        <v>1.25</v>
      </c>
      <c r="G20" s="27">
        <f t="shared" si="3"/>
        <v>260</v>
      </c>
      <c r="H20" s="10"/>
      <c r="I20" s="9"/>
      <c r="J20" s="4" t="s">
        <v>5</v>
      </c>
      <c r="K20" s="97" t="s">
        <v>48</v>
      </c>
      <c r="L20" s="116"/>
      <c r="M20" s="98"/>
      <c r="N20" s="44">
        <v>1.7</v>
      </c>
      <c r="O20" s="27">
        <f t="shared" si="4"/>
        <v>353.59999999999997</v>
      </c>
      <c r="P20" s="11"/>
      <c r="Q20" s="9"/>
      <c r="R20" s="4" t="s">
        <v>5</v>
      </c>
      <c r="S20" s="97"/>
      <c r="T20" s="98"/>
      <c r="U20" s="44"/>
      <c r="V20" s="27" t="str">
        <f t="shared" si="5"/>
        <v/>
      </c>
      <c r="W20" s="11"/>
      <c r="X20" s="23"/>
      <c r="Y20" s="61" t="s">
        <v>20</v>
      </c>
      <c r="Z20" s="69">
        <f>IF(AVERAGE($B$30,$E$30,$I$30)&gt;0,B$30/AVERAGE($B$30,$E$30,$I$30),"")</f>
        <v>0.97418257248897711</v>
      </c>
      <c r="AA20" s="5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s="3" customFormat="1" ht="14.25" customHeight="1">
      <c r="A21" s="34"/>
      <c r="B21" s="4" t="s">
        <v>5</v>
      </c>
      <c r="C21" s="97"/>
      <c r="D21" s="116"/>
      <c r="E21" s="98"/>
      <c r="F21" s="44"/>
      <c r="G21" s="27" t="str">
        <f t="shared" si="3"/>
        <v/>
      </c>
      <c r="H21" s="10"/>
      <c r="I21" s="9"/>
      <c r="J21" s="4" t="s">
        <v>5</v>
      </c>
      <c r="K21" s="97" t="s">
        <v>49</v>
      </c>
      <c r="L21" s="116"/>
      <c r="M21" s="98"/>
      <c r="N21" s="44">
        <v>1.7</v>
      </c>
      <c r="O21" s="27">
        <f t="shared" si="4"/>
        <v>353.59999999999997</v>
      </c>
      <c r="P21" s="11"/>
      <c r="Q21" s="9"/>
      <c r="R21" s="4" t="s">
        <v>5</v>
      </c>
      <c r="S21" s="97"/>
      <c r="T21" s="98"/>
      <c r="U21" s="44"/>
      <c r="V21" s="27" t="str">
        <f t="shared" si="5"/>
        <v/>
      </c>
      <c r="W21" s="11"/>
      <c r="X21" s="23"/>
      <c r="Y21" s="63" t="s">
        <v>21</v>
      </c>
      <c r="Z21" s="70">
        <f>IF(AVERAGE($B$30,$E$30,$I$30)&gt;0,E30/AVERAGE($B$30,$E$30,$I$30),"")</f>
        <v>0.92729793129542915</v>
      </c>
      <c r="AA21" s="56"/>
      <c r="AB21" s="2" t="s">
        <v>11</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s="3" customFormat="1" ht="14.25" customHeight="1" thickBot="1">
      <c r="A22" s="34"/>
      <c r="B22" s="4" t="s">
        <v>5</v>
      </c>
      <c r="C22" s="97"/>
      <c r="D22" s="116"/>
      <c r="E22" s="98"/>
      <c r="F22" s="44"/>
      <c r="G22" s="27" t="str">
        <f t="shared" si="3"/>
        <v/>
      </c>
      <c r="H22" s="10"/>
      <c r="I22" s="9"/>
      <c r="J22" s="4" t="s">
        <v>5</v>
      </c>
      <c r="K22" s="97"/>
      <c r="L22" s="116"/>
      <c r="M22" s="98"/>
      <c r="N22" s="44"/>
      <c r="O22" s="27" t="str">
        <f t="shared" si="4"/>
        <v/>
      </c>
      <c r="P22" s="11"/>
      <c r="Q22" s="9"/>
      <c r="R22" s="4" t="s">
        <v>5</v>
      </c>
      <c r="S22" s="97"/>
      <c r="T22" s="98"/>
      <c r="U22" s="44"/>
      <c r="V22" s="27" t="str">
        <f t="shared" si="5"/>
        <v/>
      </c>
      <c r="W22" s="11"/>
      <c r="X22" s="23"/>
      <c r="Y22" s="65" t="s">
        <v>22</v>
      </c>
      <c r="Z22" s="71">
        <f>IF(AVERAGE($B$30,$E$30,$I$30)&gt;0,I30/AVERAGE($B$30,$E$30,$I$30),"")</f>
        <v>1.0985194962155942</v>
      </c>
      <c r="AA22" s="5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s="3" customFormat="1" ht="14.25" customHeight="1" thickBot="1">
      <c r="A23" s="34"/>
      <c r="B23" s="6" t="s">
        <v>5</v>
      </c>
      <c r="C23" s="118"/>
      <c r="D23" s="119"/>
      <c r="E23" s="120"/>
      <c r="F23" s="45"/>
      <c r="G23" s="28" t="str">
        <f t="shared" si="3"/>
        <v/>
      </c>
      <c r="H23" s="10"/>
      <c r="I23" s="9"/>
      <c r="J23" s="6" t="s">
        <v>5</v>
      </c>
      <c r="K23" s="118"/>
      <c r="L23" s="119"/>
      <c r="M23" s="120"/>
      <c r="N23" s="45"/>
      <c r="O23" s="28" t="str">
        <f t="shared" si="4"/>
        <v/>
      </c>
      <c r="P23" s="11"/>
      <c r="Q23" s="9"/>
      <c r="R23" s="6" t="s">
        <v>5</v>
      </c>
      <c r="S23" s="118"/>
      <c r="T23" s="120"/>
      <c r="U23" s="45"/>
      <c r="V23" s="28" t="str">
        <f t="shared" si="5"/>
        <v/>
      </c>
      <c r="W23" s="11"/>
      <c r="X23" s="23"/>
      <c r="Y23" s="90" t="s">
        <v>25</v>
      </c>
      <c r="Z23" s="90"/>
      <c r="AA23" s="56"/>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s="3" customFormat="1" ht="14.25" customHeight="1" thickTop="1">
      <c r="A24" s="34"/>
      <c r="B24" s="7" t="s">
        <v>6</v>
      </c>
      <c r="C24" s="145"/>
      <c r="D24" s="146"/>
      <c r="E24" s="147"/>
      <c r="F24" s="46"/>
      <c r="G24" s="29" t="str">
        <f t="shared" si="3"/>
        <v/>
      </c>
      <c r="H24" s="10"/>
      <c r="I24" s="9"/>
      <c r="J24" s="7" t="s">
        <v>6</v>
      </c>
      <c r="K24" s="145"/>
      <c r="L24" s="146"/>
      <c r="M24" s="147"/>
      <c r="N24" s="46"/>
      <c r="O24" s="29" t="str">
        <f t="shared" si="4"/>
        <v/>
      </c>
      <c r="P24" s="11"/>
      <c r="Q24" s="9"/>
      <c r="R24" s="7" t="s">
        <v>6</v>
      </c>
      <c r="S24" s="145"/>
      <c r="T24" s="147"/>
      <c r="U24" s="46"/>
      <c r="V24" s="29" t="str">
        <f t="shared" si="5"/>
        <v/>
      </c>
      <c r="W24" s="11"/>
      <c r="X24" s="23"/>
      <c r="Y24" s="90"/>
      <c r="Z24" s="90"/>
      <c r="AA24" s="5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s="3" customFormat="1" ht="14.25" customHeight="1" thickBot="1">
      <c r="A25" s="34"/>
      <c r="B25" s="5" t="s">
        <v>6</v>
      </c>
      <c r="C25" s="97"/>
      <c r="D25" s="116"/>
      <c r="E25" s="98"/>
      <c r="F25" s="44"/>
      <c r="G25" s="30" t="str">
        <f t="shared" si="3"/>
        <v/>
      </c>
      <c r="H25" s="10"/>
      <c r="I25" s="9"/>
      <c r="J25" s="5" t="s">
        <v>6</v>
      </c>
      <c r="K25" s="97"/>
      <c r="L25" s="116"/>
      <c r="M25" s="98"/>
      <c r="N25" s="44"/>
      <c r="O25" s="30" t="str">
        <f t="shared" si="4"/>
        <v/>
      </c>
      <c r="P25" s="11"/>
      <c r="Q25" s="9"/>
      <c r="R25" s="5" t="s">
        <v>6</v>
      </c>
      <c r="S25" s="97"/>
      <c r="T25" s="98"/>
      <c r="U25" s="44"/>
      <c r="V25" s="30" t="str">
        <f t="shared" si="5"/>
        <v/>
      </c>
      <c r="W25" s="11"/>
      <c r="X25" s="23"/>
      <c r="Y25" s="23"/>
      <c r="Z25" s="23"/>
      <c r="AA25" s="5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s="3" customFormat="1" ht="14.25" customHeight="1">
      <c r="A26" s="34"/>
      <c r="B26" s="117" t="s">
        <v>10</v>
      </c>
      <c r="C26" s="117"/>
      <c r="D26" s="117"/>
      <c r="E26" s="117"/>
      <c r="F26" s="117"/>
      <c r="G26" s="117"/>
      <c r="H26" s="11"/>
      <c r="I26" s="9"/>
      <c r="J26" s="117" t="s">
        <v>10</v>
      </c>
      <c r="K26" s="117"/>
      <c r="L26" s="117"/>
      <c r="M26" s="117"/>
      <c r="N26" s="117"/>
      <c r="O26" s="117"/>
      <c r="P26" s="11"/>
      <c r="Q26" s="9"/>
      <c r="R26" s="117" t="s">
        <v>10</v>
      </c>
      <c r="S26" s="117"/>
      <c r="T26" s="117"/>
      <c r="U26" s="117"/>
      <c r="V26" s="117"/>
      <c r="W26" s="11"/>
      <c r="X26" s="23"/>
      <c r="Y26" s="148" t="s">
        <v>27</v>
      </c>
      <c r="Z26" s="149"/>
      <c r="AA26" s="56"/>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s="3" customFormat="1" ht="13.5" customHeight="1">
      <c r="A27" s="34"/>
      <c r="B27" s="10"/>
      <c r="C27" s="150" t="str">
        <f>IF(OR((MAX(F8:F13,F18:F23)&gt;12),(MAX(F14:F15,F24:F25)&gt;16)),"OVERLOAD","OK")</f>
        <v>OK</v>
      </c>
      <c r="D27" s="151"/>
      <c r="E27" s="151"/>
      <c r="F27" s="151"/>
      <c r="G27" s="15"/>
      <c r="H27" s="14"/>
      <c r="I27" s="9"/>
      <c r="J27" s="10"/>
      <c r="K27" s="150" t="str">
        <f>IF(OR((MAX(N8:N13,N18:N23)&gt;12),(MAX(N14:N15,N24:N25)&gt;16)),"OVERLOAD","OK")</f>
        <v>OK</v>
      </c>
      <c r="L27" s="151"/>
      <c r="M27" s="151"/>
      <c r="N27" s="151"/>
      <c r="O27" s="10"/>
      <c r="P27" s="11"/>
      <c r="Q27" s="9"/>
      <c r="R27" s="10"/>
      <c r="S27" s="152" t="str">
        <f>IF(OR((MAX(U8:U13,U18:U23)&gt;12),(MAX(U14:U15,U24:U25)&gt;16)),"OVERLOAD","OK")</f>
        <v>OK</v>
      </c>
      <c r="T27" s="152"/>
      <c r="U27" s="152"/>
      <c r="V27" s="10"/>
      <c r="W27" s="11"/>
      <c r="X27" s="23"/>
      <c r="Y27" s="61" t="s">
        <v>20</v>
      </c>
      <c r="Z27" s="70">
        <f>(40-B30)/40</f>
        <v>0.57556414722010119</v>
      </c>
      <c r="AA27" s="56"/>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1:121" s="3" customFormat="1" ht="13.5" customHeight="1" thickBot="1">
      <c r="A28" s="35"/>
      <c r="B28" s="16"/>
      <c r="C28" s="16"/>
      <c r="D28" s="16"/>
      <c r="E28" s="16"/>
      <c r="F28" s="16"/>
      <c r="G28" s="16"/>
      <c r="H28" s="17"/>
      <c r="I28" s="18"/>
      <c r="J28" s="16"/>
      <c r="K28" s="16"/>
      <c r="L28" s="16"/>
      <c r="M28" s="16"/>
      <c r="N28" s="16"/>
      <c r="O28" s="16"/>
      <c r="P28" s="17"/>
      <c r="Q28" s="18"/>
      <c r="R28" s="16"/>
      <c r="S28" s="16"/>
      <c r="T28" s="16"/>
      <c r="U28" s="16"/>
      <c r="V28" s="16"/>
      <c r="W28" s="17"/>
      <c r="X28" s="23"/>
      <c r="Y28" s="63" t="s">
        <v>21</v>
      </c>
      <c r="Z28" s="70">
        <f>(40-E30)/40</f>
        <v>0.59599103970332534</v>
      </c>
      <c r="AA28" s="56"/>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1:121" ht="13.5" customHeight="1" thickTop="1" thickBot="1">
      <c r="A29" s="36"/>
      <c r="B29" s="37"/>
      <c r="C29" s="37"/>
      <c r="D29" s="37"/>
      <c r="E29" s="37"/>
      <c r="F29" s="37"/>
      <c r="G29" s="37"/>
      <c r="H29" s="37"/>
      <c r="I29" s="37"/>
      <c r="J29" s="37"/>
      <c r="K29" s="37"/>
      <c r="L29" s="37"/>
      <c r="M29" s="37"/>
      <c r="N29" s="37"/>
      <c r="O29" s="37"/>
      <c r="P29" s="37"/>
      <c r="Q29" s="37"/>
      <c r="R29" s="37"/>
      <c r="S29" s="37"/>
      <c r="T29" s="37"/>
      <c r="U29" s="37"/>
      <c r="V29" s="37"/>
      <c r="W29" s="21"/>
      <c r="X29" s="23"/>
      <c r="Y29" s="65" t="s">
        <v>22</v>
      </c>
      <c r="Z29" s="71">
        <f>(40-I30)/40</f>
        <v>0.52139252709030959</v>
      </c>
      <c r="AA29" s="56"/>
    </row>
    <row r="30" spans="1:121" ht="14.25" customHeight="1">
      <c r="A30" s="36"/>
      <c r="B30" s="103">
        <f>IMABS(COMPLEX(0.866*Z13--0.866*Z15,-0.5*Z13--0.5*Z15))</f>
        <v>16.977434111195954</v>
      </c>
      <c r="C30" s="104"/>
      <c r="D30" s="19"/>
      <c r="E30" s="103">
        <f>IMABS(COMPLEX(0*Z14--0.866*Z13,1*Z14--0.5*Z13))</f>
        <v>16.160358411866987</v>
      </c>
      <c r="F30" s="107"/>
      <c r="G30" s="104"/>
      <c r="H30" s="37"/>
      <c r="I30" s="103">
        <f>IMABS(COMPLEX(-0.866*Z15-0*Z14,-0.5*Z15-1*Z14))</f>
        <v>19.144298916387616</v>
      </c>
      <c r="J30" s="107"/>
      <c r="K30" s="104"/>
      <c r="L30" s="109"/>
      <c r="M30" s="110">
        <f>SUM(Z4:Z9)*208/1000</f>
        <v>6.2608000000000006</v>
      </c>
      <c r="N30" s="111"/>
      <c r="O30" s="112"/>
      <c r="P30" s="37"/>
      <c r="Q30" s="37"/>
      <c r="R30" s="37"/>
      <c r="S30" s="37"/>
      <c r="T30" s="91" t="str">
        <f>IF(OR((MAX(B30,E30,I30)&gt;40),C27="OVERLOAD",K27="OVERLOAD",S27="OVERLOAD",Y10="OVERLOAD"),"ERROR","OK")</f>
        <v>OK</v>
      </c>
      <c r="U30" s="92"/>
      <c r="V30" s="93"/>
      <c r="W30" s="22"/>
      <c r="X30" s="23"/>
      <c r="Y30" s="23"/>
      <c r="Z30" s="23"/>
      <c r="AA30" s="55"/>
    </row>
    <row r="31" spans="1:121" ht="15.75" customHeight="1" thickBot="1">
      <c r="A31" s="36"/>
      <c r="B31" s="105"/>
      <c r="C31" s="106"/>
      <c r="D31" s="19"/>
      <c r="E31" s="105"/>
      <c r="F31" s="108"/>
      <c r="G31" s="106"/>
      <c r="H31" s="37"/>
      <c r="I31" s="105"/>
      <c r="J31" s="108"/>
      <c r="K31" s="106"/>
      <c r="L31" s="109"/>
      <c r="M31" s="113"/>
      <c r="N31" s="114"/>
      <c r="O31" s="115"/>
      <c r="P31" s="37"/>
      <c r="Q31" s="37"/>
      <c r="R31" s="37"/>
      <c r="S31" s="37"/>
      <c r="T31" s="94"/>
      <c r="U31" s="95"/>
      <c r="V31" s="96"/>
      <c r="W31" s="22"/>
      <c r="X31" s="23"/>
      <c r="Y31" s="23"/>
      <c r="Z31" s="23"/>
      <c r="AA31" s="55"/>
    </row>
    <row r="32" spans="1:121" ht="14.25" customHeight="1">
      <c r="A32" s="36"/>
      <c r="B32" s="84" t="s">
        <v>13</v>
      </c>
      <c r="C32" s="84"/>
      <c r="D32" s="26"/>
      <c r="E32" s="84" t="s">
        <v>14</v>
      </c>
      <c r="F32" s="84"/>
      <c r="G32" s="84"/>
      <c r="H32" s="38"/>
      <c r="I32" s="84" t="s">
        <v>15</v>
      </c>
      <c r="J32" s="84"/>
      <c r="K32" s="84"/>
      <c r="L32" s="26"/>
      <c r="M32" s="84" t="s">
        <v>29</v>
      </c>
      <c r="N32" s="84"/>
      <c r="O32" s="84"/>
      <c r="P32" s="38"/>
      <c r="Q32" s="38"/>
      <c r="R32" s="38"/>
      <c r="S32" s="37"/>
      <c r="T32" s="84" t="s">
        <v>12</v>
      </c>
      <c r="U32" s="84"/>
      <c r="V32" s="84"/>
      <c r="W32" s="22"/>
      <c r="X32" s="23"/>
      <c r="Y32" s="23"/>
      <c r="Z32" s="23"/>
      <c r="AA32" s="55"/>
    </row>
    <row r="33" spans="1:27" ht="17.25" customHeight="1" thickBot="1">
      <c r="A33" s="39"/>
      <c r="B33" s="102" t="s">
        <v>57</v>
      </c>
      <c r="C33" s="102"/>
      <c r="D33" s="47"/>
      <c r="E33" s="102" t="s">
        <v>57</v>
      </c>
      <c r="F33" s="102"/>
      <c r="G33" s="102"/>
      <c r="H33" s="40"/>
      <c r="I33" s="102" t="s">
        <v>57</v>
      </c>
      <c r="J33" s="102"/>
      <c r="K33" s="102"/>
      <c r="L33" s="47"/>
      <c r="M33" s="102" t="s">
        <v>60</v>
      </c>
      <c r="N33" s="102"/>
      <c r="O33" s="102"/>
      <c r="P33" s="41"/>
      <c r="Q33" s="41"/>
      <c r="R33" s="41"/>
      <c r="S33" s="41"/>
      <c r="T33" s="41"/>
      <c r="U33" s="41"/>
      <c r="V33" s="41"/>
      <c r="W33" s="42"/>
      <c r="X33" s="43"/>
      <c r="Y33" s="43"/>
      <c r="Z33" s="43"/>
      <c r="AA33" s="58"/>
    </row>
    <row r="34" spans="1:27" s="2" customFormat="1">
      <c r="AA34" s="24"/>
    </row>
    <row r="35" spans="1:27" s="2" customFormat="1">
      <c r="I35" s="2" t="s">
        <v>11</v>
      </c>
      <c r="AA35" s="24"/>
    </row>
    <row r="36" spans="1:27" s="2" customFormat="1">
      <c r="AA36" s="24"/>
    </row>
    <row r="37" spans="1:27" s="2" customFormat="1">
      <c r="O37" s="2" t="s">
        <v>11</v>
      </c>
      <c r="AA37" s="24"/>
    </row>
    <row r="38" spans="1:27" s="2" customFormat="1">
      <c r="AA38" s="24"/>
    </row>
    <row r="39" spans="1:27" s="2" customFormat="1">
      <c r="AA39" s="24"/>
    </row>
    <row r="40" spans="1:27" s="2" customFormat="1">
      <c r="AA40" s="24"/>
    </row>
    <row r="41" spans="1:27" s="2" customFormat="1">
      <c r="AA41" s="24"/>
    </row>
    <row r="42" spans="1:27" s="2" customFormat="1">
      <c r="AA42" s="24"/>
    </row>
    <row r="43" spans="1:27" s="2" customFormat="1">
      <c r="AA43" s="24"/>
    </row>
    <row r="44" spans="1:27" s="2" customFormat="1">
      <c r="AA44" s="24"/>
    </row>
    <row r="45" spans="1:27" s="2" customFormat="1">
      <c r="AA45" s="24"/>
    </row>
    <row r="46" spans="1:27" s="2" customFormat="1">
      <c r="AA46" s="24"/>
    </row>
    <row r="47" spans="1:27" s="2" customFormat="1">
      <c r="AA47" s="24"/>
    </row>
    <row r="48" spans="1:27" s="2" customFormat="1">
      <c r="AA48" s="24"/>
    </row>
    <row r="49" spans="27:27" s="2" customFormat="1">
      <c r="AA49" s="24"/>
    </row>
  </sheetData>
  <sheetProtection password="F7CE" sheet="1" objects="1" scenarios="1" formatCells="0" formatColumns="0" formatRows="0"/>
  <mergeCells count="90">
    <mergeCell ref="X1:AA2"/>
    <mergeCell ref="A3:H4"/>
    <mergeCell ref="I3:P4"/>
    <mergeCell ref="Q3:W4"/>
    <mergeCell ref="Y3:Z3"/>
    <mergeCell ref="AA3:AA9"/>
    <mergeCell ref="C6:E6"/>
    <mergeCell ref="K6:M6"/>
    <mergeCell ref="S6:T6"/>
    <mergeCell ref="B7:G7"/>
    <mergeCell ref="J7:O7"/>
    <mergeCell ref="R7:V7"/>
    <mergeCell ref="C8:E8"/>
    <mergeCell ref="K8:M8"/>
    <mergeCell ref="S8:T8"/>
    <mergeCell ref="C9:E9"/>
    <mergeCell ref="Y10:Z10"/>
    <mergeCell ref="C11:E11"/>
    <mergeCell ref="K11:M11"/>
    <mergeCell ref="S11:T11"/>
    <mergeCell ref="K9:M9"/>
    <mergeCell ref="S9:T9"/>
    <mergeCell ref="C12:E12"/>
    <mergeCell ref="K12:M12"/>
    <mergeCell ref="S12:T12"/>
    <mergeCell ref="Y12:Z12"/>
    <mergeCell ref="C10:E10"/>
    <mergeCell ref="K10:M10"/>
    <mergeCell ref="S10:T10"/>
    <mergeCell ref="C13:E13"/>
    <mergeCell ref="K13:M13"/>
    <mergeCell ref="S13:T13"/>
    <mergeCell ref="C14:E14"/>
    <mergeCell ref="K14:M14"/>
    <mergeCell ref="S14:T14"/>
    <mergeCell ref="C15:E15"/>
    <mergeCell ref="K15:M15"/>
    <mergeCell ref="S15:T15"/>
    <mergeCell ref="X16:AA17"/>
    <mergeCell ref="B17:G17"/>
    <mergeCell ref="J17:O17"/>
    <mergeCell ref="R17:V17"/>
    <mergeCell ref="C18:E18"/>
    <mergeCell ref="K18:M18"/>
    <mergeCell ref="S18:T18"/>
    <mergeCell ref="C19:E19"/>
    <mergeCell ref="K19:M19"/>
    <mergeCell ref="S19:T19"/>
    <mergeCell ref="Y19:Z19"/>
    <mergeCell ref="C20:E20"/>
    <mergeCell ref="K20:M20"/>
    <mergeCell ref="S20:T20"/>
    <mergeCell ref="C21:E21"/>
    <mergeCell ref="K21:M21"/>
    <mergeCell ref="S21:T21"/>
    <mergeCell ref="C22:E22"/>
    <mergeCell ref="K22:M22"/>
    <mergeCell ref="S22:T22"/>
    <mergeCell ref="C23:E23"/>
    <mergeCell ref="K23:M23"/>
    <mergeCell ref="S23:T23"/>
    <mergeCell ref="T32:V32"/>
    <mergeCell ref="Y23:Z24"/>
    <mergeCell ref="C24:E24"/>
    <mergeCell ref="K24:M24"/>
    <mergeCell ref="S24:T24"/>
    <mergeCell ref="C25:E25"/>
    <mergeCell ref="K25:M25"/>
    <mergeCell ref="S25:T25"/>
    <mergeCell ref="Y26:Z26"/>
    <mergeCell ref="C27:F27"/>
    <mergeCell ref="K27:N27"/>
    <mergeCell ref="S27:U27"/>
    <mergeCell ref="B30:C31"/>
    <mergeCell ref="E30:G31"/>
    <mergeCell ref="I30:K31"/>
    <mergeCell ref="L30:L31"/>
    <mergeCell ref="B33:C33"/>
    <mergeCell ref="E33:G33"/>
    <mergeCell ref="I33:K33"/>
    <mergeCell ref="M33:O33"/>
    <mergeCell ref="B32:C32"/>
    <mergeCell ref="E32:G32"/>
    <mergeCell ref="I32:K32"/>
    <mergeCell ref="M32:O32"/>
    <mergeCell ref="M30:O31"/>
    <mergeCell ref="T30:V31"/>
    <mergeCell ref="B26:G26"/>
    <mergeCell ref="J26:O26"/>
    <mergeCell ref="R26:V26"/>
  </mergeCells>
  <conditionalFormatting sqref="E30 B30 I30">
    <cfRule type="cellIs" dxfId="45" priority="23" operator="greaterThan">
      <formula>40</formula>
    </cfRule>
  </conditionalFormatting>
  <conditionalFormatting sqref="Z4:Z9">
    <cfRule type="cellIs" dxfId="44" priority="22" operator="greaterThan">
      <formula>20</formula>
    </cfRule>
  </conditionalFormatting>
  <conditionalFormatting sqref="Y10 C27 K27 S27">
    <cfRule type="cellIs" dxfId="43" priority="21" operator="equal">
      <formula>"OVERLOAD"</formula>
    </cfRule>
  </conditionalFormatting>
  <conditionalFormatting sqref="F8:F13 N8:N13 N18:N23 U8:U13 U18:U23 F18:F23">
    <cfRule type="cellIs" dxfId="42" priority="20" operator="greaterThan">
      <formula>12</formula>
    </cfRule>
  </conditionalFormatting>
  <conditionalFormatting sqref="F14:F15 F24:F25 N24:N25 U24:U25 U14:U15 N14:N15">
    <cfRule type="cellIs" dxfId="41" priority="19" operator="greaterThan">
      <formula>16</formula>
    </cfRule>
  </conditionalFormatting>
  <conditionalFormatting sqref="T30:V31">
    <cfRule type="cellIs" dxfId="40" priority="18" operator="equal">
      <formula>"ERROR"</formula>
    </cfRule>
  </conditionalFormatting>
  <conditionalFormatting sqref="U18:U23">
    <cfRule type="cellIs" dxfId="39" priority="17" operator="greaterThan">
      <formula>12</formula>
    </cfRule>
  </conditionalFormatting>
  <conditionalFormatting sqref="U24:U25">
    <cfRule type="cellIs" dxfId="38" priority="16" operator="greaterThan">
      <formula>16</formula>
    </cfRule>
  </conditionalFormatting>
  <conditionalFormatting sqref="F8:F13 N8:N13 U8:U13">
    <cfRule type="cellIs" dxfId="37" priority="15" operator="greaterThan">
      <formula>12</formula>
    </cfRule>
  </conditionalFormatting>
  <conditionalFormatting sqref="F14:F15 U14:U15 N14:N15">
    <cfRule type="cellIs" dxfId="36" priority="14" operator="greaterThan">
      <formula>16</formula>
    </cfRule>
  </conditionalFormatting>
  <conditionalFormatting sqref="F11:F13">
    <cfRule type="cellIs" dxfId="35" priority="13" operator="greaterThan">
      <formula>12</formula>
    </cfRule>
  </conditionalFormatting>
  <conditionalFormatting sqref="F14:F15">
    <cfRule type="cellIs" dxfId="34" priority="12" operator="greaterThan">
      <formula>16</formula>
    </cfRule>
  </conditionalFormatting>
  <conditionalFormatting sqref="N8:N13">
    <cfRule type="cellIs" dxfId="33" priority="11" operator="greaterThan">
      <formula>12</formula>
    </cfRule>
  </conditionalFormatting>
  <conditionalFormatting sqref="N14:N15">
    <cfRule type="cellIs" dxfId="32" priority="10" operator="greaterThan">
      <formula>16</formula>
    </cfRule>
  </conditionalFormatting>
  <conditionalFormatting sqref="U8:U13">
    <cfRule type="cellIs" dxfId="31" priority="9" operator="greaterThan">
      <formula>12</formula>
    </cfRule>
  </conditionalFormatting>
  <conditionalFormatting sqref="U14:U15">
    <cfRule type="cellIs" dxfId="30" priority="8" operator="greaterThan">
      <formula>16</formula>
    </cfRule>
  </conditionalFormatting>
  <conditionalFormatting sqref="N18:N23 U18:U23 F18:F23">
    <cfRule type="cellIs" dxfId="29" priority="7" operator="greaterThan">
      <formula>12</formula>
    </cfRule>
  </conditionalFormatting>
  <conditionalFormatting sqref="F24:F25 N24:N25 U24:U25">
    <cfRule type="cellIs" dxfId="28" priority="6" operator="greaterThan">
      <formula>16</formula>
    </cfRule>
  </conditionalFormatting>
  <conditionalFormatting sqref="F20">
    <cfRule type="cellIs" dxfId="27" priority="5" operator="greaterThan">
      <formula>12</formula>
    </cfRule>
  </conditionalFormatting>
  <conditionalFormatting sqref="N18:N23">
    <cfRule type="cellIs" dxfId="26" priority="4" operator="greaterThan">
      <formula>12</formula>
    </cfRule>
  </conditionalFormatting>
  <conditionalFormatting sqref="N24:N25">
    <cfRule type="cellIs" dxfId="25" priority="3" operator="greaterThan">
      <formula>16</formula>
    </cfRule>
  </conditionalFormatting>
  <conditionalFormatting sqref="U18:U23">
    <cfRule type="cellIs" dxfId="24" priority="2" operator="greaterThan">
      <formula>12</formula>
    </cfRule>
  </conditionalFormatting>
  <conditionalFormatting sqref="U24:U25">
    <cfRule type="cellIs" dxfId="23" priority="1" operator="greaterThan">
      <formula>16</formula>
    </cfRule>
  </conditionalFormatting>
  <printOptions horizontalCentered="1" verticalCentered="1"/>
  <pageMargins left="0.25" right="0.25"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DQ57"/>
  <sheetViews>
    <sheetView zoomScale="98" zoomScaleNormal="98" workbookViewId="0"/>
  </sheetViews>
  <sheetFormatPr defaultRowHeight="15"/>
  <cols>
    <col min="1" max="1" width="4.5703125" style="20" customWidth="1"/>
    <col min="2" max="2" width="4.42578125" style="20" customWidth="1"/>
    <col min="3" max="3" width="10.5703125" style="20" customWidth="1"/>
    <col min="4" max="4" width="5" style="20" customWidth="1"/>
    <col min="5" max="5" width="3.85546875" style="20" customWidth="1"/>
    <col min="6" max="6" width="5.28515625" style="20" customWidth="1"/>
    <col min="7" max="7" width="5.85546875" style="20" customWidth="1"/>
    <col min="8" max="9" width="4.5703125" style="20" customWidth="1"/>
    <col min="10" max="10" width="4.42578125" style="20" customWidth="1"/>
    <col min="11" max="12" width="6.42578125" style="20" customWidth="1"/>
    <col min="13" max="13" width="5.85546875" style="20" customWidth="1"/>
    <col min="14" max="14" width="5.28515625" style="20" customWidth="1"/>
    <col min="15" max="15" width="5.85546875" style="20" customWidth="1"/>
    <col min="16" max="17" width="4.5703125" style="20" customWidth="1"/>
    <col min="18" max="18" width="4.42578125" style="20" customWidth="1"/>
    <col min="19" max="20" width="9.28515625" style="20" customWidth="1"/>
    <col min="21" max="21" width="5.28515625" style="20" customWidth="1"/>
    <col min="22" max="22" width="5.85546875" style="20" customWidth="1"/>
    <col min="23" max="23" width="4.5703125" style="20" customWidth="1"/>
    <col min="24" max="24" width="5.140625" style="2" customWidth="1"/>
    <col min="25" max="25" width="6.5703125" style="2" customWidth="1"/>
    <col min="26" max="26" width="10.42578125" style="2" customWidth="1"/>
    <col min="27" max="27" width="6.5703125" style="24" customWidth="1"/>
    <col min="28" max="121" width="9.140625" style="2"/>
    <col min="122" max="16384" width="9.140625" style="20"/>
  </cols>
  <sheetData>
    <row r="1" spans="1:121" s="1" customFormat="1" ht="8.25" customHeight="1">
      <c r="A1" s="53"/>
      <c r="B1" s="54"/>
      <c r="C1" s="54"/>
      <c r="D1" s="54"/>
      <c r="E1" s="54"/>
      <c r="F1" s="54"/>
      <c r="G1" s="54"/>
      <c r="H1" s="54"/>
      <c r="I1" s="54"/>
      <c r="J1" s="54"/>
      <c r="K1" s="54"/>
      <c r="L1" s="54"/>
      <c r="M1" s="54"/>
      <c r="N1" s="54"/>
      <c r="O1" s="54"/>
      <c r="P1" s="54"/>
      <c r="Q1" s="54"/>
      <c r="R1" s="54"/>
      <c r="S1" s="54"/>
      <c r="T1" s="54"/>
      <c r="U1" s="54"/>
      <c r="V1" s="54"/>
      <c r="W1" s="54"/>
      <c r="X1" s="123" t="s">
        <v>30</v>
      </c>
      <c r="Y1" s="123"/>
      <c r="Z1" s="123"/>
      <c r="AA1" s="157"/>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21" s="1" customFormat="1" ht="32.25" customHeight="1" thickBot="1">
      <c r="A2" s="32"/>
      <c r="B2" s="23"/>
      <c r="C2" s="23"/>
      <c r="D2" s="23"/>
      <c r="E2" s="33" t="s">
        <v>64</v>
      </c>
      <c r="F2" s="23"/>
      <c r="G2" s="23"/>
      <c r="H2" s="23"/>
      <c r="I2" s="23"/>
      <c r="J2" s="23"/>
      <c r="K2" s="23"/>
      <c r="L2" s="23"/>
      <c r="M2" s="23"/>
      <c r="N2" s="23"/>
      <c r="O2" s="23"/>
      <c r="P2" s="23"/>
      <c r="Q2" s="23"/>
      <c r="R2" s="23"/>
      <c r="S2" s="23"/>
      <c r="T2" s="23"/>
      <c r="U2" s="23"/>
      <c r="V2" s="23"/>
      <c r="W2" s="23"/>
      <c r="X2" s="158"/>
      <c r="Y2" s="158"/>
      <c r="Z2" s="158"/>
      <c r="AA2" s="159"/>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21" s="1" customFormat="1" ht="15" customHeight="1">
      <c r="A3" s="128" t="s">
        <v>7</v>
      </c>
      <c r="B3" s="129"/>
      <c r="C3" s="129"/>
      <c r="D3" s="129"/>
      <c r="E3" s="129"/>
      <c r="F3" s="129"/>
      <c r="G3" s="129"/>
      <c r="H3" s="130"/>
      <c r="I3" s="131" t="s">
        <v>8</v>
      </c>
      <c r="J3" s="132"/>
      <c r="K3" s="132"/>
      <c r="L3" s="132"/>
      <c r="M3" s="132"/>
      <c r="N3" s="132"/>
      <c r="O3" s="132"/>
      <c r="P3" s="133"/>
      <c r="Q3" s="134" t="s">
        <v>9</v>
      </c>
      <c r="R3" s="135"/>
      <c r="S3" s="135"/>
      <c r="T3" s="135"/>
      <c r="U3" s="135"/>
      <c r="V3" s="135"/>
      <c r="W3" s="136"/>
      <c r="X3" s="23"/>
      <c r="Y3" s="148" t="s">
        <v>17</v>
      </c>
      <c r="Z3" s="149"/>
      <c r="AA3" s="160" t="s">
        <v>26</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21" s="8" customFormat="1" ht="14.25" customHeight="1">
      <c r="A4" s="128"/>
      <c r="B4" s="129"/>
      <c r="C4" s="129"/>
      <c r="D4" s="129"/>
      <c r="E4" s="129"/>
      <c r="F4" s="129"/>
      <c r="G4" s="129"/>
      <c r="H4" s="130"/>
      <c r="I4" s="131"/>
      <c r="J4" s="132"/>
      <c r="K4" s="132"/>
      <c r="L4" s="132"/>
      <c r="M4" s="132"/>
      <c r="N4" s="132"/>
      <c r="O4" s="132"/>
      <c r="P4" s="133"/>
      <c r="Q4" s="134"/>
      <c r="R4" s="135"/>
      <c r="S4" s="135"/>
      <c r="T4" s="135"/>
      <c r="U4" s="135"/>
      <c r="V4" s="135"/>
      <c r="W4" s="136"/>
      <c r="X4" s="25"/>
      <c r="Y4" s="61" t="s">
        <v>38</v>
      </c>
      <c r="Z4" s="62">
        <f>SUM(F8:F15)</f>
        <v>6.75</v>
      </c>
      <c r="AA4" s="160"/>
      <c r="AB4" s="12"/>
      <c r="AC4" s="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s="3" customFormat="1" ht="14.25" customHeight="1">
      <c r="A5" s="34"/>
      <c r="B5" s="10"/>
      <c r="C5" s="10"/>
      <c r="D5" s="10"/>
      <c r="E5" s="10"/>
      <c r="F5" s="10"/>
      <c r="G5" s="10"/>
      <c r="H5" s="10"/>
      <c r="I5" s="9"/>
      <c r="J5" s="10"/>
      <c r="K5" s="10"/>
      <c r="L5" s="10"/>
      <c r="M5" s="10"/>
      <c r="N5" s="10"/>
      <c r="O5" s="10"/>
      <c r="P5" s="11"/>
      <c r="Q5" s="9"/>
      <c r="R5" s="10"/>
      <c r="S5" s="10"/>
      <c r="T5" s="10"/>
      <c r="U5" s="10"/>
      <c r="V5" s="10"/>
      <c r="W5" s="11"/>
      <c r="X5" s="23"/>
      <c r="Y5" s="63" t="s">
        <v>39</v>
      </c>
      <c r="Z5" s="64">
        <f>SUM(F18:F25)</f>
        <v>1.25</v>
      </c>
      <c r="AA5" s="160"/>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3" customFormat="1" ht="14.25" customHeight="1">
      <c r="A6" s="34"/>
      <c r="B6" s="48" t="s">
        <v>4</v>
      </c>
      <c r="C6" s="137" t="s">
        <v>1</v>
      </c>
      <c r="D6" s="137"/>
      <c r="E6" s="137"/>
      <c r="F6" s="48" t="s">
        <v>2</v>
      </c>
      <c r="G6" s="48" t="s">
        <v>3</v>
      </c>
      <c r="H6" s="10"/>
      <c r="I6" s="9"/>
      <c r="J6" s="48" t="s">
        <v>4</v>
      </c>
      <c r="K6" s="137" t="s">
        <v>1</v>
      </c>
      <c r="L6" s="137"/>
      <c r="M6" s="137"/>
      <c r="N6" s="48" t="s">
        <v>2</v>
      </c>
      <c r="O6" s="48" t="s">
        <v>3</v>
      </c>
      <c r="P6" s="11"/>
      <c r="Q6" s="9"/>
      <c r="R6" s="48" t="s">
        <v>4</v>
      </c>
      <c r="S6" s="137" t="s">
        <v>1</v>
      </c>
      <c r="T6" s="137"/>
      <c r="U6" s="48" t="s">
        <v>2</v>
      </c>
      <c r="V6" s="48" t="s">
        <v>3</v>
      </c>
      <c r="W6" s="11"/>
      <c r="X6" s="23"/>
      <c r="Y6" s="63" t="s">
        <v>40</v>
      </c>
      <c r="Z6" s="64">
        <f>SUM(N8:N15)</f>
        <v>5.5</v>
      </c>
      <c r="AA6" s="160"/>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3" customFormat="1" ht="14.25" customHeight="1">
      <c r="A7" s="34"/>
      <c r="B7" s="121" t="s">
        <v>32</v>
      </c>
      <c r="C7" s="121"/>
      <c r="D7" s="121"/>
      <c r="E7" s="121"/>
      <c r="F7" s="121"/>
      <c r="G7" s="122"/>
      <c r="H7" s="10"/>
      <c r="I7" s="9"/>
      <c r="J7" s="121" t="s">
        <v>34</v>
      </c>
      <c r="K7" s="121"/>
      <c r="L7" s="121"/>
      <c r="M7" s="121"/>
      <c r="N7" s="121"/>
      <c r="O7" s="122"/>
      <c r="P7" s="11"/>
      <c r="Q7" s="9"/>
      <c r="R7" s="121" t="s">
        <v>36</v>
      </c>
      <c r="S7" s="121"/>
      <c r="T7" s="121"/>
      <c r="U7" s="121"/>
      <c r="V7" s="122"/>
      <c r="W7" s="11"/>
      <c r="X7" s="23"/>
      <c r="Y7" s="63" t="s">
        <v>41</v>
      </c>
      <c r="Z7" s="64">
        <f>SUM(N18:N25)</f>
        <v>5.0999999999999996</v>
      </c>
      <c r="AA7" s="160"/>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3" customFormat="1" ht="14.25" customHeight="1">
      <c r="A8" s="34"/>
      <c r="B8" s="4" t="s">
        <v>5</v>
      </c>
      <c r="C8" s="97"/>
      <c r="D8" s="116"/>
      <c r="E8" s="98"/>
      <c r="F8" s="44"/>
      <c r="G8" s="27" t="str">
        <f>IF(F8&gt;0,F8*208,"")</f>
        <v/>
      </c>
      <c r="H8" s="10"/>
      <c r="I8" s="9"/>
      <c r="J8" s="4" t="s">
        <v>5</v>
      </c>
      <c r="K8" s="97"/>
      <c r="L8" s="116"/>
      <c r="M8" s="98"/>
      <c r="N8" s="44"/>
      <c r="O8" s="27" t="str">
        <f>IF(N8&gt;0,N8*208,"")</f>
        <v/>
      </c>
      <c r="P8" s="11"/>
      <c r="Q8" s="9"/>
      <c r="R8" s="4" t="s">
        <v>5</v>
      </c>
      <c r="S8" s="97" t="s">
        <v>50</v>
      </c>
      <c r="T8" s="98"/>
      <c r="U8" s="44">
        <v>1.2</v>
      </c>
      <c r="V8" s="27">
        <f>IF(U8&gt;0,U8*208,"")</f>
        <v>249.6</v>
      </c>
      <c r="W8" s="11"/>
      <c r="X8" s="23"/>
      <c r="Y8" s="63" t="s">
        <v>42</v>
      </c>
      <c r="Z8" s="64">
        <f>SUM(U8:U15)</f>
        <v>9.1</v>
      </c>
      <c r="AA8" s="160"/>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3" customFormat="1" ht="14.25" customHeight="1" thickBot="1">
      <c r="A9" s="34"/>
      <c r="B9" s="4" t="s">
        <v>5</v>
      </c>
      <c r="C9" s="97"/>
      <c r="D9" s="116"/>
      <c r="E9" s="98"/>
      <c r="F9" s="44"/>
      <c r="G9" s="27" t="str">
        <f t="shared" ref="G9:G15" si="0">IF(F9&gt;0,F9*208,"")</f>
        <v/>
      </c>
      <c r="H9" s="10"/>
      <c r="I9" s="9"/>
      <c r="J9" s="4" t="s">
        <v>5</v>
      </c>
      <c r="K9" s="97"/>
      <c r="L9" s="116"/>
      <c r="M9" s="98"/>
      <c r="N9" s="44"/>
      <c r="O9" s="27" t="str">
        <f t="shared" ref="O9:O15" si="1">IF(N9&gt;0,N9*208,"")</f>
        <v/>
      </c>
      <c r="P9" s="11"/>
      <c r="Q9" s="9"/>
      <c r="R9" s="4" t="s">
        <v>5</v>
      </c>
      <c r="S9" s="97" t="s">
        <v>51</v>
      </c>
      <c r="T9" s="98"/>
      <c r="U9" s="44">
        <v>1.2</v>
      </c>
      <c r="V9" s="27">
        <f t="shared" ref="V9:V15" si="2">IF(U9&gt;0,U9*208,"")</f>
        <v>249.6</v>
      </c>
      <c r="W9" s="11"/>
      <c r="X9" s="23"/>
      <c r="Y9" s="65" t="s">
        <v>43</v>
      </c>
      <c r="Z9" s="66">
        <f>SUM(U18:U25)</f>
        <v>2.4</v>
      </c>
      <c r="AA9" s="160"/>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s="3" customFormat="1" ht="14.25" customHeight="1">
      <c r="A10" s="34"/>
      <c r="B10" s="4" t="s">
        <v>5</v>
      </c>
      <c r="C10" s="97"/>
      <c r="D10" s="116"/>
      <c r="E10" s="98"/>
      <c r="F10" s="44"/>
      <c r="G10" s="27" t="str">
        <f t="shared" si="0"/>
        <v/>
      </c>
      <c r="H10" s="10"/>
      <c r="I10" s="9"/>
      <c r="J10" s="4" t="s">
        <v>5</v>
      </c>
      <c r="K10" s="97"/>
      <c r="L10" s="116"/>
      <c r="M10" s="98"/>
      <c r="N10" s="44"/>
      <c r="O10" s="27" t="str">
        <f t="shared" si="1"/>
        <v/>
      </c>
      <c r="P10" s="11"/>
      <c r="Q10" s="9"/>
      <c r="R10" s="4" t="s">
        <v>5</v>
      </c>
      <c r="S10" s="97" t="s">
        <v>52</v>
      </c>
      <c r="T10" s="98"/>
      <c r="U10" s="44">
        <v>1.2</v>
      </c>
      <c r="V10" s="27">
        <f t="shared" si="2"/>
        <v>249.6</v>
      </c>
      <c r="W10" s="11"/>
      <c r="X10" s="23"/>
      <c r="Y10" s="138" t="str">
        <f>IF(MAX(Z4:Z9)&gt;20,"OVERLOAD","OK")</f>
        <v>OK</v>
      </c>
      <c r="Z10" s="138"/>
      <c r="AA10" s="55"/>
      <c r="AB10" s="2"/>
      <c r="AC10" s="31"/>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s="3" customFormat="1" ht="14.25" customHeight="1" thickBot="1">
      <c r="A11" s="34"/>
      <c r="B11" s="4" t="s">
        <v>5</v>
      </c>
      <c r="C11" s="97" t="s">
        <v>55</v>
      </c>
      <c r="D11" s="116"/>
      <c r="E11" s="98"/>
      <c r="F11" s="44">
        <v>1.25</v>
      </c>
      <c r="G11" s="27">
        <f t="shared" si="0"/>
        <v>260</v>
      </c>
      <c r="H11" s="10"/>
      <c r="I11" s="9"/>
      <c r="J11" s="4" t="s">
        <v>5</v>
      </c>
      <c r="K11" s="97"/>
      <c r="L11" s="116"/>
      <c r="M11" s="98"/>
      <c r="N11" s="44"/>
      <c r="O11" s="27" t="str">
        <f t="shared" si="1"/>
        <v/>
      </c>
      <c r="P11" s="11"/>
      <c r="Q11" s="9"/>
      <c r="R11" s="4" t="s">
        <v>5</v>
      </c>
      <c r="S11" s="97"/>
      <c r="T11" s="98"/>
      <c r="U11" s="44"/>
      <c r="V11" s="27" t="str">
        <f t="shared" si="2"/>
        <v/>
      </c>
      <c r="W11" s="11"/>
      <c r="X11" s="23"/>
      <c r="Y11" s="23"/>
      <c r="Z11" s="23"/>
      <c r="AA11" s="56"/>
      <c r="AB11" s="2"/>
      <c r="AC11" s="31"/>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3" customFormat="1" ht="14.25" customHeight="1">
      <c r="A12" s="34"/>
      <c r="B12" s="4" t="s">
        <v>5</v>
      </c>
      <c r="C12" s="97"/>
      <c r="D12" s="116"/>
      <c r="E12" s="98"/>
      <c r="F12" s="44"/>
      <c r="G12" s="27" t="str">
        <f t="shared" si="0"/>
        <v/>
      </c>
      <c r="H12" s="10"/>
      <c r="I12" s="9"/>
      <c r="J12" s="4" t="s">
        <v>5</v>
      </c>
      <c r="K12" s="97"/>
      <c r="L12" s="116"/>
      <c r="M12" s="98"/>
      <c r="N12" s="44"/>
      <c r="O12" s="27" t="str">
        <f t="shared" si="1"/>
        <v/>
      </c>
      <c r="P12" s="11"/>
      <c r="Q12" s="9"/>
      <c r="R12" s="4" t="s">
        <v>5</v>
      </c>
      <c r="S12" s="97"/>
      <c r="T12" s="98"/>
      <c r="U12" s="44"/>
      <c r="V12" s="27" t="str">
        <f t="shared" si="2"/>
        <v/>
      </c>
      <c r="W12" s="11"/>
      <c r="X12" s="23"/>
      <c r="Y12" s="148" t="s">
        <v>18</v>
      </c>
      <c r="Z12" s="149"/>
      <c r="AA12" s="57"/>
      <c r="AB12" s="2"/>
      <c r="AC12" s="31"/>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s="3" customFormat="1" ht="14.25" customHeight="1" thickBot="1">
      <c r="A13" s="34"/>
      <c r="B13" s="6" t="s">
        <v>5</v>
      </c>
      <c r="C13" s="118"/>
      <c r="D13" s="119"/>
      <c r="E13" s="120"/>
      <c r="F13" s="45"/>
      <c r="G13" s="28" t="str">
        <f t="shared" si="0"/>
        <v/>
      </c>
      <c r="H13" s="10"/>
      <c r="I13" s="9"/>
      <c r="J13" s="6" t="s">
        <v>5</v>
      </c>
      <c r="K13" s="118"/>
      <c r="L13" s="119"/>
      <c r="M13" s="120"/>
      <c r="N13" s="45"/>
      <c r="O13" s="28" t="str">
        <f t="shared" si="1"/>
        <v/>
      </c>
      <c r="P13" s="11"/>
      <c r="Q13" s="9"/>
      <c r="R13" s="6" t="s">
        <v>5</v>
      </c>
      <c r="S13" s="118"/>
      <c r="T13" s="120"/>
      <c r="U13" s="45"/>
      <c r="V13" s="28" t="str">
        <f t="shared" si="2"/>
        <v/>
      </c>
      <c r="W13" s="11"/>
      <c r="X13" s="23"/>
      <c r="Y13" s="67" t="s">
        <v>0</v>
      </c>
      <c r="Z13" s="62">
        <f>Z4+Z5</f>
        <v>8</v>
      </c>
      <c r="AA13" s="57"/>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3" customFormat="1" ht="14.25" customHeight="1" thickTop="1">
      <c r="A14" s="34"/>
      <c r="B14" s="7" t="s">
        <v>6</v>
      </c>
      <c r="C14" s="145"/>
      <c r="D14" s="146"/>
      <c r="E14" s="147"/>
      <c r="F14" s="46"/>
      <c r="G14" s="29" t="str">
        <f t="shared" si="0"/>
        <v/>
      </c>
      <c r="H14" s="10"/>
      <c r="I14" s="9"/>
      <c r="J14" s="7" t="s">
        <v>6</v>
      </c>
      <c r="K14" s="145"/>
      <c r="L14" s="146"/>
      <c r="M14" s="147"/>
      <c r="N14" s="46"/>
      <c r="O14" s="29" t="str">
        <f t="shared" si="1"/>
        <v/>
      </c>
      <c r="P14" s="11"/>
      <c r="Q14" s="9"/>
      <c r="R14" s="7" t="s">
        <v>6</v>
      </c>
      <c r="S14" s="145"/>
      <c r="T14" s="147"/>
      <c r="U14" s="46"/>
      <c r="V14" s="29" t="str">
        <f t="shared" si="2"/>
        <v/>
      </c>
      <c r="W14" s="11"/>
      <c r="X14" s="23"/>
      <c r="Y14" s="67" t="s">
        <v>23</v>
      </c>
      <c r="Z14" s="64">
        <f>Z6+Z7</f>
        <v>10.6</v>
      </c>
      <c r="AA14" s="57"/>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s="3" customFormat="1" ht="14.25" customHeight="1" thickBot="1">
      <c r="A15" s="34"/>
      <c r="B15" s="5" t="s">
        <v>6</v>
      </c>
      <c r="C15" s="97" t="s">
        <v>44</v>
      </c>
      <c r="D15" s="116"/>
      <c r="E15" s="98"/>
      <c r="F15" s="44">
        <v>5.5</v>
      </c>
      <c r="G15" s="30">
        <f t="shared" si="0"/>
        <v>1144</v>
      </c>
      <c r="H15" s="10"/>
      <c r="I15" s="9"/>
      <c r="J15" s="5" t="s">
        <v>6</v>
      </c>
      <c r="K15" s="97" t="s">
        <v>46</v>
      </c>
      <c r="L15" s="116"/>
      <c r="M15" s="98"/>
      <c r="N15" s="44">
        <v>5.5</v>
      </c>
      <c r="O15" s="30">
        <f t="shared" si="1"/>
        <v>1144</v>
      </c>
      <c r="P15" s="11"/>
      <c r="Q15" s="9"/>
      <c r="R15" s="5" t="s">
        <v>6</v>
      </c>
      <c r="S15" s="97" t="s">
        <v>45</v>
      </c>
      <c r="T15" s="98"/>
      <c r="U15" s="44">
        <v>5.5</v>
      </c>
      <c r="V15" s="30">
        <f t="shared" si="2"/>
        <v>1144</v>
      </c>
      <c r="W15" s="11"/>
      <c r="X15" s="23"/>
      <c r="Y15" s="68" t="s">
        <v>24</v>
      </c>
      <c r="Z15" s="66">
        <f>Z8+Z9</f>
        <v>11.5</v>
      </c>
      <c r="AA15" s="57"/>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s="3" customFormat="1" ht="14.25" customHeight="1">
      <c r="A16" s="34"/>
      <c r="B16" s="10"/>
      <c r="C16" s="10"/>
      <c r="D16" s="10"/>
      <c r="E16" s="10"/>
      <c r="F16" s="10"/>
      <c r="G16" s="10"/>
      <c r="H16" s="10"/>
      <c r="I16" s="9"/>
      <c r="J16" s="10"/>
      <c r="K16" s="10"/>
      <c r="L16" s="10"/>
      <c r="M16" s="10"/>
      <c r="N16" s="10"/>
      <c r="O16" s="10"/>
      <c r="P16" s="11"/>
      <c r="Q16" s="9"/>
      <c r="R16" s="10"/>
      <c r="S16" s="10"/>
      <c r="T16" s="10"/>
      <c r="U16" s="10"/>
      <c r="V16" s="10"/>
      <c r="W16" s="11"/>
      <c r="X16" s="153" t="s">
        <v>62</v>
      </c>
      <c r="Y16" s="90"/>
      <c r="Z16" s="90"/>
      <c r="AA16" s="154"/>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s="3" customFormat="1" ht="14.25" customHeight="1">
      <c r="A17" s="34"/>
      <c r="B17" s="155" t="s">
        <v>33</v>
      </c>
      <c r="C17" s="155"/>
      <c r="D17" s="155"/>
      <c r="E17" s="155"/>
      <c r="F17" s="155"/>
      <c r="G17" s="156"/>
      <c r="H17" s="10"/>
      <c r="I17" s="9"/>
      <c r="J17" s="155" t="s">
        <v>35</v>
      </c>
      <c r="K17" s="155"/>
      <c r="L17" s="155"/>
      <c r="M17" s="155"/>
      <c r="N17" s="155"/>
      <c r="O17" s="156"/>
      <c r="P17" s="11"/>
      <c r="Q17" s="9"/>
      <c r="R17" s="155" t="s">
        <v>37</v>
      </c>
      <c r="S17" s="155"/>
      <c r="T17" s="155"/>
      <c r="U17" s="155"/>
      <c r="V17" s="156"/>
      <c r="W17" s="11"/>
      <c r="X17" s="153"/>
      <c r="Y17" s="90"/>
      <c r="Z17" s="90"/>
      <c r="AA17" s="154"/>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s="3" customFormat="1" ht="14.25" customHeight="1" thickBot="1">
      <c r="A18" s="34"/>
      <c r="B18" s="4" t="s">
        <v>5</v>
      </c>
      <c r="C18" s="97"/>
      <c r="D18" s="116"/>
      <c r="E18" s="98"/>
      <c r="F18" s="44"/>
      <c r="G18" s="27" t="str">
        <f>IF(F18&gt;0,F18*208,"")</f>
        <v/>
      </c>
      <c r="H18" s="10"/>
      <c r="I18" s="9"/>
      <c r="J18" s="4" t="s">
        <v>5</v>
      </c>
      <c r="K18" s="97"/>
      <c r="L18" s="116"/>
      <c r="M18" s="98"/>
      <c r="N18" s="44"/>
      <c r="O18" s="27" t="str">
        <f>IF(N18&gt;0,N18*208,"")</f>
        <v/>
      </c>
      <c r="P18" s="11"/>
      <c r="Q18" s="9"/>
      <c r="R18" s="4" t="s">
        <v>5</v>
      </c>
      <c r="S18" s="97" t="s">
        <v>53</v>
      </c>
      <c r="T18" s="98"/>
      <c r="U18" s="44">
        <v>1.2</v>
      </c>
      <c r="V18" s="27">
        <f>IF(U18&gt;0,U18*208,"")</f>
        <v>249.6</v>
      </c>
      <c r="W18" s="11"/>
      <c r="X18" s="23"/>
      <c r="Y18" s="23"/>
      <c r="Z18" s="23"/>
      <c r="AA18" s="5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s="3" customFormat="1" ht="14.25" customHeight="1">
      <c r="A19" s="34"/>
      <c r="B19" s="4" t="s">
        <v>5</v>
      </c>
      <c r="C19" s="97"/>
      <c r="D19" s="116"/>
      <c r="E19" s="98"/>
      <c r="F19" s="44"/>
      <c r="G19" s="27" t="str">
        <f t="shared" ref="G19:G25" si="3">IF(F19&gt;0,F19*208,"")</f>
        <v/>
      </c>
      <c r="H19" s="10"/>
      <c r="I19" s="9"/>
      <c r="J19" s="4" t="s">
        <v>5</v>
      </c>
      <c r="K19" s="97" t="s">
        <v>47</v>
      </c>
      <c r="L19" s="116"/>
      <c r="M19" s="98"/>
      <c r="N19" s="44">
        <v>1.7</v>
      </c>
      <c r="O19" s="27">
        <f t="shared" ref="O19:O25" si="4">IF(N19&gt;0,N19*208,"")</f>
        <v>353.59999999999997</v>
      </c>
      <c r="P19" s="11"/>
      <c r="Q19" s="9"/>
      <c r="R19" s="4" t="s">
        <v>5</v>
      </c>
      <c r="S19" s="97" t="s">
        <v>54</v>
      </c>
      <c r="T19" s="98"/>
      <c r="U19" s="44">
        <v>1.2</v>
      </c>
      <c r="V19" s="27">
        <f t="shared" ref="V19:V25" si="5">IF(U19&gt;0,U19*208,"")</f>
        <v>249.6</v>
      </c>
      <c r="W19" s="11"/>
      <c r="X19" s="23"/>
      <c r="Y19" s="148" t="s">
        <v>19</v>
      </c>
      <c r="Z19" s="149"/>
      <c r="AA19" s="5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s="3" customFormat="1" ht="14.25" customHeight="1">
      <c r="A20" s="34"/>
      <c r="B20" s="4" t="s">
        <v>5</v>
      </c>
      <c r="C20" s="97" t="s">
        <v>56</v>
      </c>
      <c r="D20" s="116"/>
      <c r="E20" s="98"/>
      <c r="F20" s="44">
        <v>1.25</v>
      </c>
      <c r="G20" s="27">
        <f t="shared" si="3"/>
        <v>260</v>
      </c>
      <c r="H20" s="10"/>
      <c r="I20" s="9"/>
      <c r="J20" s="4" t="s">
        <v>5</v>
      </c>
      <c r="K20" s="97" t="s">
        <v>48</v>
      </c>
      <c r="L20" s="116"/>
      <c r="M20" s="98"/>
      <c r="N20" s="44">
        <v>1.7</v>
      </c>
      <c r="O20" s="27">
        <f t="shared" si="4"/>
        <v>353.59999999999997</v>
      </c>
      <c r="P20" s="11"/>
      <c r="Q20" s="9"/>
      <c r="R20" s="4" t="s">
        <v>5</v>
      </c>
      <c r="S20" s="97"/>
      <c r="T20" s="98"/>
      <c r="U20" s="44"/>
      <c r="V20" s="27" t="str">
        <f t="shared" si="5"/>
        <v/>
      </c>
      <c r="W20" s="11"/>
      <c r="X20" s="23"/>
      <c r="Y20" s="61" t="s">
        <v>20</v>
      </c>
      <c r="Z20" s="69">
        <f>IF(AVERAGE($B$30,$E$30,$I$30)&gt;0,B$30/AVERAGE($B$30,$E$30,$I$30),"")</f>
        <v>0.97418257248897711</v>
      </c>
      <c r="AA20" s="5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s="3" customFormat="1" ht="14.25" customHeight="1">
      <c r="A21" s="34"/>
      <c r="B21" s="4" t="s">
        <v>5</v>
      </c>
      <c r="C21" s="97"/>
      <c r="D21" s="116"/>
      <c r="E21" s="98"/>
      <c r="F21" s="44"/>
      <c r="G21" s="27" t="str">
        <f t="shared" si="3"/>
        <v/>
      </c>
      <c r="H21" s="10"/>
      <c r="I21" s="9"/>
      <c r="J21" s="4" t="s">
        <v>5</v>
      </c>
      <c r="K21" s="97" t="s">
        <v>49</v>
      </c>
      <c r="L21" s="116"/>
      <c r="M21" s="98"/>
      <c r="N21" s="44">
        <v>1.7</v>
      </c>
      <c r="O21" s="27">
        <f t="shared" si="4"/>
        <v>353.59999999999997</v>
      </c>
      <c r="P21" s="11"/>
      <c r="Q21" s="9"/>
      <c r="R21" s="4" t="s">
        <v>5</v>
      </c>
      <c r="S21" s="97"/>
      <c r="T21" s="98"/>
      <c r="U21" s="44"/>
      <c r="V21" s="27" t="str">
        <f t="shared" si="5"/>
        <v/>
      </c>
      <c r="W21" s="11"/>
      <c r="X21" s="23"/>
      <c r="Y21" s="63" t="s">
        <v>21</v>
      </c>
      <c r="Z21" s="70">
        <f>IF(AVERAGE($B$30,$E$30,$I$30)&gt;0,E30/AVERAGE($B$30,$E$30,$I$30),"")</f>
        <v>0.92729793129542915</v>
      </c>
      <c r="AA21" s="56"/>
      <c r="AB21" s="2" t="s">
        <v>11</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s="3" customFormat="1" ht="14.25" customHeight="1" thickBot="1">
      <c r="A22" s="34"/>
      <c r="B22" s="4" t="s">
        <v>5</v>
      </c>
      <c r="C22" s="97"/>
      <c r="D22" s="116"/>
      <c r="E22" s="98"/>
      <c r="F22" s="44"/>
      <c r="G22" s="27" t="str">
        <f t="shared" si="3"/>
        <v/>
      </c>
      <c r="H22" s="10"/>
      <c r="I22" s="9"/>
      <c r="J22" s="4" t="s">
        <v>5</v>
      </c>
      <c r="K22" s="97"/>
      <c r="L22" s="116"/>
      <c r="M22" s="98"/>
      <c r="N22" s="44"/>
      <c r="O22" s="27" t="str">
        <f t="shared" si="4"/>
        <v/>
      </c>
      <c r="P22" s="11"/>
      <c r="Q22" s="9"/>
      <c r="R22" s="4" t="s">
        <v>5</v>
      </c>
      <c r="S22" s="97"/>
      <c r="T22" s="98"/>
      <c r="U22" s="44"/>
      <c r="V22" s="27" t="str">
        <f t="shared" si="5"/>
        <v/>
      </c>
      <c r="W22" s="11"/>
      <c r="X22" s="23"/>
      <c r="Y22" s="65" t="s">
        <v>22</v>
      </c>
      <c r="Z22" s="71">
        <f>IF(AVERAGE($B$30,$E$30,$I$30)&gt;0,I30/AVERAGE($B$30,$E$30,$I$30),"")</f>
        <v>1.0985194962155942</v>
      </c>
      <c r="AA22" s="5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s="3" customFormat="1" ht="14.25" customHeight="1" thickBot="1">
      <c r="A23" s="34"/>
      <c r="B23" s="6" t="s">
        <v>5</v>
      </c>
      <c r="C23" s="118"/>
      <c r="D23" s="119"/>
      <c r="E23" s="120"/>
      <c r="F23" s="45"/>
      <c r="G23" s="28" t="str">
        <f t="shared" si="3"/>
        <v/>
      </c>
      <c r="H23" s="10"/>
      <c r="I23" s="9"/>
      <c r="J23" s="6" t="s">
        <v>5</v>
      </c>
      <c r="K23" s="118"/>
      <c r="L23" s="119"/>
      <c r="M23" s="120"/>
      <c r="N23" s="45"/>
      <c r="O23" s="28" t="str">
        <f t="shared" si="4"/>
        <v/>
      </c>
      <c r="P23" s="11"/>
      <c r="Q23" s="9"/>
      <c r="R23" s="6" t="s">
        <v>5</v>
      </c>
      <c r="S23" s="118"/>
      <c r="T23" s="120"/>
      <c r="U23" s="45"/>
      <c r="V23" s="28" t="str">
        <f t="shared" si="5"/>
        <v/>
      </c>
      <c r="W23" s="11"/>
      <c r="X23" s="23"/>
      <c r="Y23" s="90" t="s">
        <v>25</v>
      </c>
      <c r="Z23" s="90"/>
      <c r="AA23" s="56"/>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s="3" customFormat="1" ht="14.25" customHeight="1" thickTop="1">
      <c r="A24" s="34"/>
      <c r="B24" s="7" t="s">
        <v>6</v>
      </c>
      <c r="C24" s="145"/>
      <c r="D24" s="146"/>
      <c r="E24" s="147"/>
      <c r="F24" s="46"/>
      <c r="G24" s="29" t="str">
        <f t="shared" si="3"/>
        <v/>
      </c>
      <c r="H24" s="10"/>
      <c r="I24" s="9"/>
      <c r="J24" s="7" t="s">
        <v>6</v>
      </c>
      <c r="K24" s="145"/>
      <c r="L24" s="146"/>
      <c r="M24" s="147"/>
      <c r="N24" s="46"/>
      <c r="O24" s="29" t="str">
        <f t="shared" si="4"/>
        <v/>
      </c>
      <c r="P24" s="11"/>
      <c r="Q24" s="9"/>
      <c r="R24" s="7" t="s">
        <v>6</v>
      </c>
      <c r="S24" s="145"/>
      <c r="T24" s="147"/>
      <c r="U24" s="46"/>
      <c r="V24" s="29" t="str">
        <f t="shared" si="5"/>
        <v/>
      </c>
      <c r="W24" s="11"/>
      <c r="X24" s="23"/>
      <c r="Y24" s="90"/>
      <c r="Z24" s="90"/>
      <c r="AA24" s="5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s="3" customFormat="1" ht="14.25" customHeight="1" thickBot="1">
      <c r="A25" s="34"/>
      <c r="B25" s="5" t="s">
        <v>6</v>
      </c>
      <c r="C25" s="97"/>
      <c r="D25" s="116"/>
      <c r="E25" s="98"/>
      <c r="F25" s="44"/>
      <c r="G25" s="30" t="str">
        <f t="shared" si="3"/>
        <v/>
      </c>
      <c r="H25" s="10"/>
      <c r="I25" s="9"/>
      <c r="J25" s="5" t="s">
        <v>6</v>
      </c>
      <c r="K25" s="97"/>
      <c r="L25" s="116"/>
      <c r="M25" s="98"/>
      <c r="N25" s="44"/>
      <c r="O25" s="30" t="str">
        <f t="shared" si="4"/>
        <v/>
      </c>
      <c r="P25" s="11"/>
      <c r="Q25" s="9"/>
      <c r="R25" s="5" t="s">
        <v>6</v>
      </c>
      <c r="S25" s="97"/>
      <c r="T25" s="98"/>
      <c r="U25" s="44"/>
      <c r="V25" s="30" t="str">
        <f t="shared" si="5"/>
        <v/>
      </c>
      <c r="W25" s="11"/>
      <c r="X25" s="23"/>
      <c r="Y25" s="23"/>
      <c r="Z25" s="23"/>
      <c r="AA25" s="5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s="3" customFormat="1" ht="14.25" customHeight="1">
      <c r="A26" s="34"/>
      <c r="B26" s="117" t="s">
        <v>10</v>
      </c>
      <c r="C26" s="117"/>
      <c r="D26" s="117"/>
      <c r="E26" s="117"/>
      <c r="F26" s="117"/>
      <c r="G26" s="117"/>
      <c r="H26" s="11"/>
      <c r="I26" s="9"/>
      <c r="J26" s="117" t="s">
        <v>10</v>
      </c>
      <c r="K26" s="117"/>
      <c r="L26" s="117"/>
      <c r="M26" s="117"/>
      <c r="N26" s="117"/>
      <c r="O26" s="117"/>
      <c r="P26" s="11"/>
      <c r="Q26" s="9"/>
      <c r="R26" s="117" t="s">
        <v>10</v>
      </c>
      <c r="S26" s="117"/>
      <c r="T26" s="117"/>
      <c r="U26" s="117"/>
      <c r="V26" s="117"/>
      <c r="W26" s="11"/>
      <c r="X26" s="23"/>
      <c r="Y26" s="148" t="s">
        <v>27</v>
      </c>
      <c r="Z26" s="149"/>
      <c r="AA26" s="56"/>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s="3" customFormat="1" ht="13.5" customHeight="1">
      <c r="A27" s="34"/>
      <c r="B27" s="10"/>
      <c r="C27" s="150" t="str">
        <f>IF(OR((MAX(F8:F13,F18:F23)&gt;12),(MAX(F14:F15,F24:F25)&gt;16)),"OVERLOAD","OK")</f>
        <v>OK</v>
      </c>
      <c r="D27" s="151"/>
      <c r="E27" s="151"/>
      <c r="F27" s="151"/>
      <c r="G27" s="15"/>
      <c r="H27" s="14"/>
      <c r="I27" s="9"/>
      <c r="J27" s="10"/>
      <c r="K27" s="150" t="str">
        <f>IF(OR((MAX(N8:N13,N18:N23)&gt;12),(MAX(N14:N15,N24:N25)&gt;16)),"OVERLOAD","OK")</f>
        <v>OK</v>
      </c>
      <c r="L27" s="151"/>
      <c r="M27" s="151"/>
      <c r="N27" s="151"/>
      <c r="O27" s="10"/>
      <c r="P27" s="11"/>
      <c r="Q27" s="9"/>
      <c r="R27" s="10"/>
      <c r="S27" s="152" t="str">
        <f>IF(OR((MAX(U8:U13,U18:U23)&gt;12),(MAX(U14:U15,U24:U25)&gt;16)),"OVERLOAD","OK")</f>
        <v>OK</v>
      </c>
      <c r="T27" s="152"/>
      <c r="U27" s="152"/>
      <c r="V27" s="10"/>
      <c r="W27" s="11"/>
      <c r="X27" s="23"/>
      <c r="Y27" s="61" t="s">
        <v>20</v>
      </c>
      <c r="Z27" s="70">
        <f>(40-B30)/40</f>
        <v>0.57556414722010119</v>
      </c>
      <c r="AA27" s="56"/>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1:121" s="3" customFormat="1" ht="13.5" customHeight="1" thickBot="1">
      <c r="A28" s="35"/>
      <c r="B28" s="16"/>
      <c r="C28" s="16"/>
      <c r="D28" s="16"/>
      <c r="E28" s="16"/>
      <c r="F28" s="16"/>
      <c r="G28" s="16"/>
      <c r="H28" s="17"/>
      <c r="I28" s="18"/>
      <c r="J28" s="16"/>
      <c r="K28" s="16"/>
      <c r="L28" s="16"/>
      <c r="M28" s="16"/>
      <c r="N28" s="16"/>
      <c r="O28" s="16"/>
      <c r="P28" s="17"/>
      <c r="Q28" s="18"/>
      <c r="R28" s="16"/>
      <c r="S28" s="16"/>
      <c r="T28" s="16"/>
      <c r="U28" s="16"/>
      <c r="V28" s="16"/>
      <c r="W28" s="17"/>
      <c r="X28" s="23"/>
      <c r="Y28" s="63" t="s">
        <v>21</v>
      </c>
      <c r="Z28" s="70">
        <f>(45-E30)/45</f>
        <v>0.64088092418073361</v>
      </c>
      <c r="AA28" s="56"/>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1:121" ht="13.5" customHeight="1" thickTop="1" thickBot="1">
      <c r="A29" s="36"/>
      <c r="B29" s="37"/>
      <c r="C29" s="37"/>
      <c r="D29" s="37"/>
      <c r="E29" s="37"/>
      <c r="F29" s="37"/>
      <c r="G29" s="37"/>
      <c r="H29" s="37"/>
      <c r="I29" s="37"/>
      <c r="J29" s="37"/>
      <c r="K29" s="37"/>
      <c r="L29" s="37"/>
      <c r="M29" s="37"/>
      <c r="N29" s="37"/>
      <c r="O29" s="37"/>
      <c r="P29" s="37"/>
      <c r="Q29" s="37"/>
      <c r="R29" s="37"/>
      <c r="S29" s="37"/>
      <c r="T29" s="37"/>
      <c r="U29" s="37"/>
      <c r="V29" s="37"/>
      <c r="W29" s="21"/>
      <c r="X29" s="23"/>
      <c r="Y29" s="65" t="s">
        <v>22</v>
      </c>
      <c r="Z29" s="71">
        <f>(45-I30)/45</f>
        <v>0.57457113519138636</v>
      </c>
      <c r="AA29" s="56"/>
    </row>
    <row r="30" spans="1:121" ht="14.25" customHeight="1">
      <c r="A30" s="36"/>
      <c r="B30" s="103">
        <f>IMABS(COMPLEX(0.866*Z13--0.866*Z15,-0.5*Z13--0.5*Z15))</f>
        <v>16.977434111195954</v>
      </c>
      <c r="C30" s="104"/>
      <c r="D30" s="19"/>
      <c r="E30" s="103">
        <f>IMABS(COMPLEX(0*Z14--0.866*Z13,1*Z14--0.5*Z13))</f>
        <v>16.160358411866987</v>
      </c>
      <c r="F30" s="107"/>
      <c r="G30" s="104"/>
      <c r="H30" s="37"/>
      <c r="I30" s="103">
        <f>IMABS(COMPLEX(-0.866*Z15-0*Z14,-0.5*Z15-1*Z14))</f>
        <v>19.144298916387616</v>
      </c>
      <c r="J30" s="107"/>
      <c r="K30" s="104"/>
      <c r="L30" s="109"/>
      <c r="M30" s="110">
        <f>SUM(Z4:Z9)*208/1000</f>
        <v>6.2608000000000006</v>
      </c>
      <c r="N30" s="111"/>
      <c r="O30" s="112"/>
      <c r="P30" s="37"/>
      <c r="Q30" s="37"/>
      <c r="R30" s="37"/>
      <c r="S30" s="37"/>
      <c r="T30" s="91" t="str">
        <f>IF(OR((MAX(B30,E30,I30)&gt;45),C27="OVERLOAD",K27="OVERLOAD",S27="OVERLOAD",Y10="OVERLOAD"),"ERROR","OK")</f>
        <v>OK</v>
      </c>
      <c r="U30" s="92"/>
      <c r="V30" s="93"/>
      <c r="W30" s="22"/>
      <c r="X30" s="23"/>
      <c r="Y30" s="23"/>
      <c r="Z30" s="23"/>
      <c r="AA30" s="55"/>
    </row>
    <row r="31" spans="1:121" ht="15.75" customHeight="1" thickBot="1">
      <c r="A31" s="36"/>
      <c r="B31" s="105"/>
      <c r="C31" s="106"/>
      <c r="D31" s="19"/>
      <c r="E31" s="105"/>
      <c r="F31" s="108"/>
      <c r="G31" s="106"/>
      <c r="H31" s="37"/>
      <c r="I31" s="105"/>
      <c r="J31" s="108"/>
      <c r="K31" s="106"/>
      <c r="L31" s="109"/>
      <c r="M31" s="113"/>
      <c r="N31" s="114"/>
      <c r="O31" s="115"/>
      <c r="P31" s="37"/>
      <c r="Q31" s="37"/>
      <c r="R31" s="37"/>
      <c r="S31" s="37"/>
      <c r="T31" s="94"/>
      <c r="U31" s="95"/>
      <c r="V31" s="96"/>
      <c r="W31" s="22"/>
      <c r="X31" s="23"/>
      <c r="Y31" s="23"/>
      <c r="Z31" s="23"/>
      <c r="AA31" s="55"/>
    </row>
    <row r="32" spans="1:121" ht="14.25" customHeight="1">
      <c r="A32" s="36"/>
      <c r="B32" s="84" t="s">
        <v>13</v>
      </c>
      <c r="C32" s="84"/>
      <c r="D32" s="26"/>
      <c r="E32" s="84" t="s">
        <v>14</v>
      </c>
      <c r="F32" s="84"/>
      <c r="G32" s="84"/>
      <c r="H32" s="38"/>
      <c r="I32" s="84" t="s">
        <v>15</v>
      </c>
      <c r="J32" s="84"/>
      <c r="K32" s="84"/>
      <c r="L32" s="26"/>
      <c r="M32" s="84" t="s">
        <v>29</v>
      </c>
      <c r="N32" s="84"/>
      <c r="O32" s="84"/>
      <c r="P32" s="38"/>
      <c r="Q32" s="38"/>
      <c r="R32" s="38"/>
      <c r="S32" s="37"/>
      <c r="T32" s="84" t="s">
        <v>12</v>
      </c>
      <c r="U32" s="84"/>
      <c r="V32" s="84"/>
      <c r="W32" s="22"/>
      <c r="X32" s="23"/>
      <c r="Y32" s="23"/>
      <c r="Z32" s="23"/>
      <c r="AA32" s="55"/>
    </row>
    <row r="33" spans="1:27" ht="17.25" customHeight="1" thickBot="1">
      <c r="A33" s="39"/>
      <c r="B33" s="102" t="s">
        <v>58</v>
      </c>
      <c r="C33" s="102"/>
      <c r="D33" s="47"/>
      <c r="E33" s="102" t="s">
        <v>58</v>
      </c>
      <c r="F33" s="102"/>
      <c r="G33" s="102"/>
      <c r="H33" s="40"/>
      <c r="I33" s="102" t="s">
        <v>58</v>
      </c>
      <c r="J33" s="102"/>
      <c r="K33" s="102"/>
      <c r="L33" s="47"/>
      <c r="M33" s="102" t="s">
        <v>59</v>
      </c>
      <c r="N33" s="102"/>
      <c r="O33" s="102"/>
      <c r="P33" s="41"/>
      <c r="Q33" s="41"/>
      <c r="R33" s="41"/>
      <c r="S33" s="41"/>
      <c r="T33" s="41"/>
      <c r="U33" s="41"/>
      <c r="V33" s="41"/>
      <c r="W33" s="42"/>
      <c r="X33" s="43"/>
      <c r="Y33" s="43"/>
      <c r="Z33" s="43"/>
      <c r="AA33" s="58"/>
    </row>
    <row r="34" spans="1:27" s="2" customFormat="1">
      <c r="AA34" s="24"/>
    </row>
    <row r="35" spans="1:27" s="2" customFormat="1">
      <c r="AA35" s="24"/>
    </row>
    <row r="36" spans="1:27" s="2" customFormat="1">
      <c r="AA36" s="24"/>
    </row>
    <row r="37" spans="1:27" s="2" customFormat="1">
      <c r="O37" s="2" t="s">
        <v>11</v>
      </c>
      <c r="AA37" s="24"/>
    </row>
    <row r="38" spans="1:27" s="2" customFormat="1">
      <c r="AA38" s="24"/>
    </row>
    <row r="39" spans="1:27" s="2" customFormat="1">
      <c r="AA39" s="24"/>
    </row>
    <row r="40" spans="1:27" s="2" customFormat="1">
      <c r="AA40" s="24"/>
    </row>
    <row r="41" spans="1:27" s="2" customFormat="1">
      <c r="AA41" s="24"/>
    </row>
    <row r="42" spans="1:27" s="2" customFormat="1">
      <c r="AA42" s="24"/>
    </row>
    <row r="43" spans="1:27" s="2" customFormat="1">
      <c r="AA43" s="24"/>
    </row>
    <row r="44" spans="1:27" s="2" customFormat="1">
      <c r="AA44" s="24"/>
    </row>
    <row r="45" spans="1:27" s="2" customFormat="1">
      <c r="AA45" s="24"/>
    </row>
    <row r="46" spans="1:27" s="2" customFormat="1">
      <c r="AA46" s="24"/>
    </row>
    <row r="47" spans="1:27" s="2" customFormat="1">
      <c r="AA47" s="24"/>
    </row>
    <row r="48" spans="1:27" s="2" customFormat="1">
      <c r="AA48" s="24"/>
    </row>
    <row r="49" spans="27:27" s="2" customFormat="1">
      <c r="AA49" s="24"/>
    </row>
    <row r="50" spans="27:27" s="2" customFormat="1">
      <c r="AA50" s="24"/>
    </row>
    <row r="51" spans="27:27" s="2" customFormat="1">
      <c r="AA51" s="24"/>
    </row>
    <row r="52" spans="27:27" s="2" customFormat="1">
      <c r="AA52" s="24"/>
    </row>
    <row r="53" spans="27:27" s="2" customFormat="1">
      <c r="AA53" s="24"/>
    </row>
    <row r="54" spans="27:27" s="2" customFormat="1">
      <c r="AA54" s="24"/>
    </row>
    <row r="55" spans="27:27" s="2" customFormat="1">
      <c r="AA55" s="24"/>
    </row>
    <row r="56" spans="27:27" s="2" customFormat="1">
      <c r="AA56" s="24"/>
    </row>
    <row r="57" spans="27:27" s="2" customFormat="1">
      <c r="AA57" s="24"/>
    </row>
  </sheetData>
  <sheetProtection password="F7CE" sheet="1" objects="1" scenarios="1" formatCells="0" formatColumns="0" formatRows="0"/>
  <mergeCells count="90">
    <mergeCell ref="X1:AA2"/>
    <mergeCell ref="A3:H4"/>
    <mergeCell ref="I3:P4"/>
    <mergeCell ref="Q3:W4"/>
    <mergeCell ref="Y3:Z3"/>
    <mergeCell ref="AA3:AA9"/>
    <mergeCell ref="C6:E6"/>
    <mergeCell ref="K6:M6"/>
    <mergeCell ref="S6:T6"/>
    <mergeCell ref="B7:G7"/>
    <mergeCell ref="J7:O7"/>
    <mergeCell ref="R7:V7"/>
    <mergeCell ref="C8:E8"/>
    <mergeCell ref="K8:M8"/>
    <mergeCell ref="S8:T8"/>
    <mergeCell ref="C9:E9"/>
    <mergeCell ref="Y10:Z10"/>
    <mergeCell ref="C11:E11"/>
    <mergeCell ref="K11:M11"/>
    <mergeCell ref="S11:T11"/>
    <mergeCell ref="K9:M9"/>
    <mergeCell ref="S9:T9"/>
    <mergeCell ref="C12:E12"/>
    <mergeCell ref="K12:M12"/>
    <mergeCell ref="S12:T12"/>
    <mergeCell ref="Y12:Z12"/>
    <mergeCell ref="C10:E10"/>
    <mergeCell ref="K10:M10"/>
    <mergeCell ref="S10:T10"/>
    <mergeCell ref="C13:E13"/>
    <mergeCell ref="K13:M13"/>
    <mergeCell ref="S13:T13"/>
    <mergeCell ref="C14:E14"/>
    <mergeCell ref="K14:M14"/>
    <mergeCell ref="S14:T14"/>
    <mergeCell ref="C15:E15"/>
    <mergeCell ref="K15:M15"/>
    <mergeCell ref="S15:T15"/>
    <mergeCell ref="X16:AA17"/>
    <mergeCell ref="B17:G17"/>
    <mergeCell ref="J17:O17"/>
    <mergeCell ref="R17:V17"/>
    <mergeCell ref="C18:E18"/>
    <mergeCell ref="K18:M18"/>
    <mergeCell ref="S18:T18"/>
    <mergeCell ref="C19:E19"/>
    <mergeCell ref="K19:M19"/>
    <mergeCell ref="S19:T19"/>
    <mergeCell ref="Y19:Z19"/>
    <mergeCell ref="C20:E20"/>
    <mergeCell ref="K20:M20"/>
    <mergeCell ref="S20:T20"/>
    <mergeCell ref="C21:E21"/>
    <mergeCell ref="K21:M21"/>
    <mergeCell ref="S21:T21"/>
    <mergeCell ref="C22:E22"/>
    <mergeCell ref="K22:M22"/>
    <mergeCell ref="S22:T22"/>
    <mergeCell ref="C23:E23"/>
    <mergeCell ref="K23:M23"/>
    <mergeCell ref="S23:T23"/>
    <mergeCell ref="T32:V32"/>
    <mergeCell ref="Y23:Z24"/>
    <mergeCell ref="C24:E24"/>
    <mergeCell ref="K24:M24"/>
    <mergeCell ref="S24:T24"/>
    <mergeCell ref="C25:E25"/>
    <mergeCell ref="K25:M25"/>
    <mergeCell ref="S25:T25"/>
    <mergeCell ref="Y26:Z26"/>
    <mergeCell ref="C27:F27"/>
    <mergeCell ref="K27:N27"/>
    <mergeCell ref="S27:U27"/>
    <mergeCell ref="B30:C31"/>
    <mergeCell ref="E30:G31"/>
    <mergeCell ref="I30:K31"/>
    <mergeCell ref="L30:L31"/>
    <mergeCell ref="B33:C33"/>
    <mergeCell ref="E33:G33"/>
    <mergeCell ref="I33:K33"/>
    <mergeCell ref="M33:O33"/>
    <mergeCell ref="B32:C32"/>
    <mergeCell ref="E32:G32"/>
    <mergeCell ref="I32:K32"/>
    <mergeCell ref="M32:O32"/>
    <mergeCell ref="M30:O31"/>
    <mergeCell ref="T30:V31"/>
    <mergeCell ref="B26:G26"/>
    <mergeCell ref="J26:O26"/>
    <mergeCell ref="R26:V26"/>
  </mergeCells>
  <conditionalFormatting sqref="E30 B30 I30">
    <cfRule type="cellIs" dxfId="22" priority="17" operator="greaterThan">
      <formula>45</formula>
    </cfRule>
  </conditionalFormatting>
  <conditionalFormatting sqref="Z4:Z9">
    <cfRule type="cellIs" dxfId="21" priority="16" operator="greaterThan">
      <formula>20</formula>
    </cfRule>
  </conditionalFormatting>
  <conditionalFormatting sqref="Y10 C27 K27 S27">
    <cfRule type="cellIs" dxfId="20" priority="15" operator="equal">
      <formula>"OVERLOAD"</formula>
    </cfRule>
  </conditionalFormatting>
  <conditionalFormatting sqref="F8:F13 N8:N13 N18:N23 U8:U13 U18:U23 F18:F23">
    <cfRule type="cellIs" dxfId="19" priority="14" operator="greaterThan">
      <formula>12</formula>
    </cfRule>
  </conditionalFormatting>
  <conditionalFormatting sqref="F14:F15 F24:F25 N24:N25 U24:U25 U14:U15 N14:N15">
    <cfRule type="cellIs" dxfId="18" priority="13" operator="greaterThan">
      <formula>16</formula>
    </cfRule>
  </conditionalFormatting>
  <conditionalFormatting sqref="T30:V31">
    <cfRule type="cellIs" dxfId="17" priority="12" operator="equal">
      <formula>"ERROR"</formula>
    </cfRule>
  </conditionalFormatting>
  <conditionalFormatting sqref="F11:F13">
    <cfRule type="cellIs" dxfId="16" priority="11" operator="greaterThan">
      <formula>12</formula>
    </cfRule>
  </conditionalFormatting>
  <conditionalFormatting sqref="F14:F15">
    <cfRule type="cellIs" dxfId="15" priority="10" operator="greaterThan">
      <formula>16</formula>
    </cfRule>
  </conditionalFormatting>
  <conditionalFormatting sqref="F20">
    <cfRule type="cellIs" dxfId="14" priority="9" operator="greaterThan">
      <formula>12</formula>
    </cfRule>
  </conditionalFormatting>
  <conditionalFormatting sqref="N8:N13">
    <cfRule type="cellIs" dxfId="13" priority="8" operator="greaterThan">
      <formula>12</formula>
    </cfRule>
  </conditionalFormatting>
  <conditionalFormatting sqref="N14:N15">
    <cfRule type="cellIs" dxfId="12" priority="7" operator="greaterThan">
      <formula>16</formula>
    </cfRule>
  </conditionalFormatting>
  <conditionalFormatting sqref="N18:N23">
    <cfRule type="cellIs" dxfId="11" priority="6" operator="greaterThan">
      <formula>12</formula>
    </cfRule>
  </conditionalFormatting>
  <conditionalFormatting sqref="N24:N25">
    <cfRule type="cellIs" dxfId="10" priority="5" operator="greaterThan">
      <formula>16</formula>
    </cfRule>
  </conditionalFormatting>
  <conditionalFormatting sqref="U8:U13">
    <cfRule type="cellIs" dxfId="9" priority="4" operator="greaterThan">
      <formula>12</formula>
    </cfRule>
  </conditionalFormatting>
  <conditionalFormatting sqref="U14:U15">
    <cfRule type="cellIs" dxfId="8" priority="3" operator="greaterThan">
      <formula>16</formula>
    </cfRule>
  </conditionalFormatting>
  <conditionalFormatting sqref="U18:U23">
    <cfRule type="cellIs" dxfId="7" priority="2" operator="greaterThan">
      <formula>12</formula>
    </cfRule>
  </conditionalFormatting>
  <conditionalFormatting sqref="U24:U25">
    <cfRule type="cellIs" dxfId="6" priority="1" operator="greaterThan">
      <formula>16</formula>
    </cfRule>
  </conditionalFormatting>
  <printOptions horizontalCentered="1" verticalCentered="1"/>
  <pageMargins left="0.25" right="0.25"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DQ45"/>
  <sheetViews>
    <sheetView zoomScale="98" zoomScaleNormal="98" workbookViewId="0"/>
  </sheetViews>
  <sheetFormatPr defaultRowHeight="15"/>
  <cols>
    <col min="1" max="1" width="4.5703125" customWidth="1"/>
    <col min="2" max="2" width="4.42578125" customWidth="1"/>
    <col min="3" max="3" width="10.5703125" customWidth="1"/>
    <col min="4" max="4" width="5" style="20" customWidth="1"/>
    <col min="5" max="5" width="3.85546875" style="13" customWidth="1"/>
    <col min="6" max="6" width="5.28515625" customWidth="1"/>
    <col min="7" max="7" width="5.85546875" customWidth="1"/>
    <col min="8" max="9" width="4.5703125" customWidth="1"/>
    <col min="10" max="10" width="4.42578125" customWidth="1"/>
    <col min="11" max="11" width="6.42578125" customWidth="1"/>
    <col min="12" max="12" width="6.42578125" style="20" customWidth="1"/>
    <col min="13" max="13" width="5.85546875" style="13" customWidth="1"/>
    <col min="14" max="14" width="5.28515625" customWidth="1"/>
    <col min="15" max="15" width="5.85546875" customWidth="1"/>
    <col min="16" max="17" width="4.5703125" customWidth="1"/>
    <col min="18" max="18" width="4.42578125" customWidth="1"/>
    <col min="19" max="19" width="9.28515625" customWidth="1"/>
    <col min="20" max="20" width="9.28515625" style="13" customWidth="1"/>
    <col min="21" max="21" width="5.28515625" customWidth="1"/>
    <col min="22" max="22" width="5.85546875" customWidth="1"/>
    <col min="23" max="23" width="4.5703125" customWidth="1"/>
    <col min="24" max="24" width="5.140625" style="2" customWidth="1"/>
    <col min="25" max="25" width="6.5703125" style="2" customWidth="1"/>
    <col min="26" max="26" width="10.42578125" style="2" customWidth="1"/>
    <col min="27" max="27" width="6.5703125" style="24" customWidth="1"/>
    <col min="28" max="121" width="9.140625" style="2"/>
  </cols>
  <sheetData>
    <row r="1" spans="1:121" s="1" customFormat="1" ht="8.25" customHeight="1">
      <c r="A1" s="53"/>
      <c r="B1" s="54"/>
      <c r="C1" s="54"/>
      <c r="D1" s="54"/>
      <c r="E1" s="54"/>
      <c r="F1" s="54"/>
      <c r="G1" s="54"/>
      <c r="H1" s="54"/>
      <c r="I1" s="54"/>
      <c r="J1" s="54"/>
      <c r="K1" s="54"/>
      <c r="L1" s="54"/>
      <c r="M1" s="54"/>
      <c r="N1" s="54"/>
      <c r="O1" s="54"/>
      <c r="P1" s="54"/>
      <c r="Q1" s="54"/>
      <c r="R1" s="54"/>
      <c r="S1" s="54"/>
      <c r="T1" s="54"/>
      <c r="U1" s="54"/>
      <c r="V1" s="54"/>
      <c r="W1" s="54"/>
      <c r="X1" s="123" t="s">
        <v>30</v>
      </c>
      <c r="Y1" s="123"/>
      <c r="Z1" s="123"/>
      <c r="AA1" s="157"/>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row>
    <row r="2" spans="1:121" s="1" customFormat="1" ht="32.25" customHeight="1" thickBot="1">
      <c r="A2" s="32"/>
      <c r="B2" s="23"/>
      <c r="C2" s="23"/>
      <c r="D2" s="23"/>
      <c r="E2" s="33" t="s">
        <v>63</v>
      </c>
      <c r="F2" s="23"/>
      <c r="G2" s="23"/>
      <c r="H2" s="23"/>
      <c r="I2" s="23"/>
      <c r="J2" s="23"/>
      <c r="K2" s="23"/>
      <c r="L2" s="23"/>
      <c r="M2" s="23"/>
      <c r="N2" s="23"/>
      <c r="O2" s="23"/>
      <c r="P2" s="23"/>
      <c r="Q2" s="23"/>
      <c r="R2" s="23"/>
      <c r="S2" s="23"/>
      <c r="T2" s="23"/>
      <c r="U2" s="23"/>
      <c r="V2" s="23"/>
      <c r="W2" s="23"/>
      <c r="X2" s="158"/>
      <c r="Y2" s="158"/>
      <c r="Z2" s="158"/>
      <c r="AA2" s="159"/>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21" s="1" customFormat="1" ht="15" customHeight="1">
      <c r="A3" s="128" t="s">
        <v>7</v>
      </c>
      <c r="B3" s="129"/>
      <c r="C3" s="129"/>
      <c r="D3" s="129"/>
      <c r="E3" s="129"/>
      <c r="F3" s="129"/>
      <c r="G3" s="129"/>
      <c r="H3" s="130"/>
      <c r="I3" s="131" t="s">
        <v>8</v>
      </c>
      <c r="J3" s="132"/>
      <c r="K3" s="132"/>
      <c r="L3" s="132"/>
      <c r="M3" s="132"/>
      <c r="N3" s="132"/>
      <c r="O3" s="132"/>
      <c r="P3" s="133"/>
      <c r="Q3" s="134" t="s">
        <v>9</v>
      </c>
      <c r="R3" s="135"/>
      <c r="S3" s="135"/>
      <c r="T3" s="135"/>
      <c r="U3" s="135"/>
      <c r="V3" s="135"/>
      <c r="W3" s="136"/>
      <c r="X3" s="23"/>
      <c r="Y3" s="148" t="s">
        <v>17</v>
      </c>
      <c r="Z3" s="149"/>
      <c r="AA3" s="160" t="s">
        <v>26</v>
      </c>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21" s="8" customFormat="1" ht="14.25" customHeight="1">
      <c r="A4" s="128"/>
      <c r="B4" s="129"/>
      <c r="C4" s="129"/>
      <c r="D4" s="129"/>
      <c r="E4" s="129"/>
      <c r="F4" s="129"/>
      <c r="G4" s="129"/>
      <c r="H4" s="130"/>
      <c r="I4" s="131"/>
      <c r="J4" s="132"/>
      <c r="K4" s="132"/>
      <c r="L4" s="132"/>
      <c r="M4" s="132"/>
      <c r="N4" s="132"/>
      <c r="O4" s="132"/>
      <c r="P4" s="133"/>
      <c r="Q4" s="134"/>
      <c r="R4" s="135"/>
      <c r="S4" s="135"/>
      <c r="T4" s="135"/>
      <c r="U4" s="135"/>
      <c r="V4" s="135"/>
      <c r="W4" s="136"/>
      <c r="X4" s="25"/>
      <c r="Y4" s="61" t="s">
        <v>38</v>
      </c>
      <c r="Z4" s="62">
        <f>SUM(F8:F15)</f>
        <v>6.75</v>
      </c>
      <c r="AA4" s="160"/>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row>
    <row r="5" spans="1:121" s="3" customFormat="1" ht="14.25" customHeight="1">
      <c r="A5" s="34"/>
      <c r="B5" s="10"/>
      <c r="C5" s="10"/>
      <c r="D5" s="10"/>
      <c r="E5" s="10"/>
      <c r="F5" s="10"/>
      <c r="G5" s="10"/>
      <c r="H5" s="10"/>
      <c r="I5" s="9"/>
      <c r="J5" s="10"/>
      <c r="K5" s="10"/>
      <c r="L5" s="10"/>
      <c r="M5" s="10"/>
      <c r="N5" s="10"/>
      <c r="O5" s="10"/>
      <c r="P5" s="11"/>
      <c r="Q5" s="9"/>
      <c r="R5" s="10"/>
      <c r="S5" s="10"/>
      <c r="T5" s="10"/>
      <c r="U5" s="10"/>
      <c r="V5" s="10"/>
      <c r="W5" s="11"/>
      <c r="X5" s="23"/>
      <c r="Y5" s="63" t="s">
        <v>39</v>
      </c>
      <c r="Z5" s="64">
        <f>SUM(F18:F25)</f>
        <v>1.25</v>
      </c>
      <c r="AA5" s="160"/>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3" customFormat="1" ht="14.25" customHeight="1">
      <c r="A6" s="34"/>
      <c r="B6" s="48" t="s">
        <v>4</v>
      </c>
      <c r="C6" s="137" t="s">
        <v>1</v>
      </c>
      <c r="D6" s="137"/>
      <c r="E6" s="137"/>
      <c r="F6" s="48" t="s">
        <v>2</v>
      </c>
      <c r="G6" s="48" t="s">
        <v>3</v>
      </c>
      <c r="H6" s="10"/>
      <c r="I6" s="9"/>
      <c r="J6" s="48" t="s">
        <v>4</v>
      </c>
      <c r="K6" s="137" t="s">
        <v>1</v>
      </c>
      <c r="L6" s="137"/>
      <c r="M6" s="137"/>
      <c r="N6" s="48" t="s">
        <v>2</v>
      </c>
      <c r="O6" s="48" t="s">
        <v>3</v>
      </c>
      <c r="P6" s="11"/>
      <c r="Q6" s="9"/>
      <c r="R6" s="48" t="s">
        <v>4</v>
      </c>
      <c r="S6" s="137" t="s">
        <v>1</v>
      </c>
      <c r="T6" s="137"/>
      <c r="U6" s="48" t="s">
        <v>2</v>
      </c>
      <c r="V6" s="48" t="s">
        <v>3</v>
      </c>
      <c r="W6" s="11"/>
      <c r="X6" s="23"/>
      <c r="Y6" s="63" t="s">
        <v>40</v>
      </c>
      <c r="Z6" s="64">
        <f>SUM(N8:N15)</f>
        <v>5.5</v>
      </c>
      <c r="AA6" s="160"/>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s="3" customFormat="1" ht="14.25" customHeight="1">
      <c r="A7" s="34"/>
      <c r="B7" s="121" t="s">
        <v>32</v>
      </c>
      <c r="C7" s="121"/>
      <c r="D7" s="121"/>
      <c r="E7" s="121"/>
      <c r="F7" s="121"/>
      <c r="G7" s="122"/>
      <c r="H7" s="10"/>
      <c r="I7" s="9"/>
      <c r="J7" s="121" t="s">
        <v>34</v>
      </c>
      <c r="K7" s="121"/>
      <c r="L7" s="121"/>
      <c r="M7" s="121"/>
      <c r="N7" s="121"/>
      <c r="O7" s="122"/>
      <c r="P7" s="11"/>
      <c r="Q7" s="9"/>
      <c r="R7" s="121" t="s">
        <v>36</v>
      </c>
      <c r="S7" s="121"/>
      <c r="T7" s="121"/>
      <c r="U7" s="121"/>
      <c r="V7" s="122"/>
      <c r="W7" s="11"/>
      <c r="X7" s="23"/>
      <c r="Y7" s="63" t="s">
        <v>41</v>
      </c>
      <c r="Z7" s="64">
        <f>SUM(N18:N25)</f>
        <v>5.0999999999999996</v>
      </c>
      <c r="AA7" s="160"/>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s="3" customFormat="1" ht="14.25" customHeight="1">
      <c r="A8" s="34"/>
      <c r="B8" s="4" t="s">
        <v>5</v>
      </c>
      <c r="C8" s="97"/>
      <c r="D8" s="116"/>
      <c r="E8" s="98"/>
      <c r="F8" s="44"/>
      <c r="G8" s="27" t="str">
        <f>IF(F8&gt;0,F8*208,"")</f>
        <v/>
      </c>
      <c r="H8" s="10"/>
      <c r="I8" s="9"/>
      <c r="J8" s="4" t="s">
        <v>5</v>
      </c>
      <c r="K8" s="97"/>
      <c r="L8" s="116"/>
      <c r="M8" s="98"/>
      <c r="N8" s="44"/>
      <c r="O8" s="27" t="str">
        <f>IF(N8&gt;0,N8*208,"")</f>
        <v/>
      </c>
      <c r="P8" s="11"/>
      <c r="Q8" s="9"/>
      <c r="R8" s="4" t="s">
        <v>5</v>
      </c>
      <c r="S8" s="97" t="s">
        <v>50</v>
      </c>
      <c r="T8" s="98"/>
      <c r="U8" s="44">
        <v>1.2</v>
      </c>
      <c r="V8" s="27">
        <f>IF(U8&gt;0,U8*208,"")</f>
        <v>249.6</v>
      </c>
      <c r="W8" s="11"/>
      <c r="X8" s="23"/>
      <c r="Y8" s="63" t="s">
        <v>42</v>
      </c>
      <c r="Z8" s="64">
        <f>SUM(U8:U15)</f>
        <v>9.1</v>
      </c>
      <c r="AA8" s="160"/>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3" customFormat="1" ht="14.25" customHeight="1" thickBot="1">
      <c r="A9" s="34"/>
      <c r="B9" s="4" t="s">
        <v>5</v>
      </c>
      <c r="C9" s="97"/>
      <c r="D9" s="116"/>
      <c r="E9" s="98"/>
      <c r="F9" s="44"/>
      <c r="G9" s="27" t="str">
        <f t="shared" ref="G9:G15" si="0">IF(F9&gt;0,F9*208,"")</f>
        <v/>
      </c>
      <c r="H9" s="10"/>
      <c r="I9" s="9"/>
      <c r="J9" s="4" t="s">
        <v>5</v>
      </c>
      <c r="K9" s="97"/>
      <c r="L9" s="116"/>
      <c r="M9" s="98"/>
      <c r="N9" s="44"/>
      <c r="O9" s="27" t="str">
        <f t="shared" ref="O9:O15" si="1">IF(N9&gt;0,N9*208,"")</f>
        <v/>
      </c>
      <c r="P9" s="11"/>
      <c r="Q9" s="9"/>
      <c r="R9" s="4" t="s">
        <v>5</v>
      </c>
      <c r="S9" s="97" t="s">
        <v>51</v>
      </c>
      <c r="T9" s="98"/>
      <c r="U9" s="44">
        <v>1.2</v>
      </c>
      <c r="V9" s="27">
        <f t="shared" ref="V9:V15" si="2">IF(U9&gt;0,U9*208,"")</f>
        <v>249.6</v>
      </c>
      <c r="W9" s="11"/>
      <c r="X9" s="23"/>
      <c r="Y9" s="65" t="s">
        <v>43</v>
      </c>
      <c r="Z9" s="66">
        <f>SUM(U18:U25)</f>
        <v>2.4</v>
      </c>
      <c r="AA9" s="160"/>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s="3" customFormat="1" ht="14.25" customHeight="1">
      <c r="A10" s="34"/>
      <c r="B10" s="4" t="s">
        <v>5</v>
      </c>
      <c r="C10" s="97"/>
      <c r="D10" s="116"/>
      <c r="E10" s="98"/>
      <c r="F10" s="44"/>
      <c r="G10" s="27" t="str">
        <f t="shared" si="0"/>
        <v/>
      </c>
      <c r="H10" s="10"/>
      <c r="I10" s="9"/>
      <c r="J10" s="4" t="s">
        <v>5</v>
      </c>
      <c r="K10" s="97"/>
      <c r="L10" s="116"/>
      <c r="M10" s="98"/>
      <c r="N10" s="44"/>
      <c r="O10" s="27" t="str">
        <f t="shared" si="1"/>
        <v/>
      </c>
      <c r="P10" s="11"/>
      <c r="Q10" s="9"/>
      <c r="R10" s="4" t="s">
        <v>5</v>
      </c>
      <c r="S10" s="97" t="s">
        <v>52</v>
      </c>
      <c r="T10" s="98"/>
      <c r="U10" s="44">
        <v>1.2</v>
      </c>
      <c r="V10" s="27">
        <f t="shared" si="2"/>
        <v>249.6</v>
      </c>
      <c r="W10" s="11"/>
      <c r="X10" s="23"/>
      <c r="Y10" s="138" t="str">
        <f>IF(MAX(Z4:Z9)&gt;20,"OVERLOAD","OK")</f>
        <v>OK</v>
      </c>
      <c r="Z10" s="138"/>
      <c r="AA10" s="55"/>
      <c r="AB10" s="2"/>
      <c r="AC10" s="31"/>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s="3" customFormat="1" ht="14.25" customHeight="1" thickBot="1">
      <c r="A11" s="34"/>
      <c r="B11" s="4" t="s">
        <v>5</v>
      </c>
      <c r="C11" s="97" t="s">
        <v>55</v>
      </c>
      <c r="D11" s="116"/>
      <c r="E11" s="98"/>
      <c r="F11" s="44">
        <v>1.25</v>
      </c>
      <c r="G11" s="27">
        <f t="shared" si="0"/>
        <v>260</v>
      </c>
      <c r="H11" s="10"/>
      <c r="I11" s="9"/>
      <c r="J11" s="4" t="s">
        <v>5</v>
      </c>
      <c r="K11" s="97"/>
      <c r="L11" s="116"/>
      <c r="M11" s="98"/>
      <c r="N11" s="44"/>
      <c r="O11" s="27" t="str">
        <f t="shared" si="1"/>
        <v/>
      </c>
      <c r="P11" s="11"/>
      <c r="Q11" s="9"/>
      <c r="R11" s="4" t="s">
        <v>5</v>
      </c>
      <c r="S11" s="97"/>
      <c r="T11" s="98"/>
      <c r="U11" s="44"/>
      <c r="V11" s="27" t="str">
        <f t="shared" si="2"/>
        <v/>
      </c>
      <c r="W11" s="11"/>
      <c r="X11" s="23"/>
      <c r="Y11" s="23"/>
      <c r="Z11" s="23"/>
      <c r="AA11" s="56"/>
      <c r="AB11" s="2"/>
      <c r="AC11" s="31"/>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s="3" customFormat="1" ht="14.25" customHeight="1">
      <c r="A12" s="34"/>
      <c r="B12" s="4" t="s">
        <v>5</v>
      </c>
      <c r="C12" s="97"/>
      <c r="D12" s="116"/>
      <c r="E12" s="98"/>
      <c r="F12" s="44"/>
      <c r="G12" s="27" t="str">
        <f t="shared" si="0"/>
        <v/>
      </c>
      <c r="H12" s="10"/>
      <c r="I12" s="9"/>
      <c r="J12" s="4" t="s">
        <v>5</v>
      </c>
      <c r="K12" s="97"/>
      <c r="L12" s="116"/>
      <c r="M12" s="98"/>
      <c r="N12" s="44"/>
      <c r="O12" s="27" t="str">
        <f t="shared" si="1"/>
        <v/>
      </c>
      <c r="P12" s="11"/>
      <c r="Q12" s="9"/>
      <c r="R12" s="4" t="s">
        <v>5</v>
      </c>
      <c r="S12" s="97"/>
      <c r="T12" s="98"/>
      <c r="U12" s="44"/>
      <c r="V12" s="27" t="str">
        <f t="shared" si="2"/>
        <v/>
      </c>
      <c r="W12" s="11"/>
      <c r="X12" s="23"/>
      <c r="Y12" s="148" t="s">
        <v>18</v>
      </c>
      <c r="Z12" s="149"/>
      <c r="AA12" s="57"/>
      <c r="AB12" s="2"/>
      <c r="AC12" s="31"/>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s="3" customFormat="1" ht="14.25" customHeight="1" thickBot="1">
      <c r="A13" s="34"/>
      <c r="B13" s="6" t="s">
        <v>5</v>
      </c>
      <c r="C13" s="118"/>
      <c r="D13" s="119"/>
      <c r="E13" s="120"/>
      <c r="F13" s="45"/>
      <c r="G13" s="28" t="str">
        <f t="shared" si="0"/>
        <v/>
      </c>
      <c r="H13" s="10"/>
      <c r="I13" s="9"/>
      <c r="J13" s="6" t="s">
        <v>5</v>
      </c>
      <c r="K13" s="118"/>
      <c r="L13" s="119"/>
      <c r="M13" s="120"/>
      <c r="N13" s="45"/>
      <c r="O13" s="28" t="str">
        <f t="shared" si="1"/>
        <v/>
      </c>
      <c r="P13" s="11"/>
      <c r="Q13" s="9"/>
      <c r="R13" s="6" t="s">
        <v>5</v>
      </c>
      <c r="S13" s="118"/>
      <c r="T13" s="120"/>
      <c r="U13" s="45"/>
      <c r="V13" s="28" t="str">
        <f t="shared" si="2"/>
        <v/>
      </c>
      <c r="W13" s="11"/>
      <c r="X13" s="23"/>
      <c r="Y13" s="67" t="s">
        <v>0</v>
      </c>
      <c r="Z13" s="62">
        <f>Z4+Z5</f>
        <v>8</v>
      </c>
      <c r="AA13" s="57"/>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s="3" customFormat="1" ht="14.25" customHeight="1" thickTop="1">
      <c r="A14" s="34"/>
      <c r="B14" s="7" t="s">
        <v>6</v>
      </c>
      <c r="C14" s="145"/>
      <c r="D14" s="146"/>
      <c r="E14" s="147"/>
      <c r="F14" s="46"/>
      <c r="G14" s="29" t="str">
        <f t="shared" si="0"/>
        <v/>
      </c>
      <c r="H14" s="10"/>
      <c r="I14" s="9"/>
      <c r="J14" s="7" t="s">
        <v>6</v>
      </c>
      <c r="K14" s="145"/>
      <c r="L14" s="146"/>
      <c r="M14" s="147"/>
      <c r="N14" s="46"/>
      <c r="O14" s="29" t="str">
        <f t="shared" si="1"/>
        <v/>
      </c>
      <c r="P14" s="11"/>
      <c r="Q14" s="9"/>
      <c r="R14" s="7" t="s">
        <v>6</v>
      </c>
      <c r="S14" s="145"/>
      <c r="T14" s="147"/>
      <c r="U14" s="46"/>
      <c r="V14" s="29" t="str">
        <f t="shared" si="2"/>
        <v/>
      </c>
      <c r="W14" s="11"/>
      <c r="X14" s="23"/>
      <c r="Y14" s="67" t="s">
        <v>23</v>
      </c>
      <c r="Z14" s="64">
        <f>Z6+Z7</f>
        <v>10.6</v>
      </c>
      <c r="AA14" s="57"/>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s="3" customFormat="1" ht="14.25" customHeight="1" thickBot="1">
      <c r="A15" s="34"/>
      <c r="B15" s="5" t="s">
        <v>6</v>
      </c>
      <c r="C15" s="97" t="s">
        <v>44</v>
      </c>
      <c r="D15" s="116"/>
      <c r="E15" s="98"/>
      <c r="F15" s="44">
        <v>5.5</v>
      </c>
      <c r="G15" s="30">
        <f t="shared" si="0"/>
        <v>1144</v>
      </c>
      <c r="H15" s="10"/>
      <c r="I15" s="9"/>
      <c r="J15" s="5" t="s">
        <v>6</v>
      </c>
      <c r="K15" s="97" t="s">
        <v>46</v>
      </c>
      <c r="L15" s="116"/>
      <c r="M15" s="98"/>
      <c r="N15" s="44">
        <v>5.5</v>
      </c>
      <c r="O15" s="30">
        <f t="shared" si="1"/>
        <v>1144</v>
      </c>
      <c r="P15" s="11"/>
      <c r="Q15" s="9"/>
      <c r="R15" s="5" t="s">
        <v>6</v>
      </c>
      <c r="S15" s="97" t="s">
        <v>45</v>
      </c>
      <c r="T15" s="98"/>
      <c r="U15" s="44">
        <v>5.5</v>
      </c>
      <c r="V15" s="30">
        <f t="shared" si="2"/>
        <v>1144</v>
      </c>
      <c r="W15" s="11"/>
      <c r="X15" s="23"/>
      <c r="Y15" s="68" t="s">
        <v>24</v>
      </c>
      <c r="Z15" s="66">
        <f>Z8+Z9</f>
        <v>11.5</v>
      </c>
      <c r="AA15" s="57"/>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s="3" customFormat="1" ht="14.25" customHeight="1">
      <c r="A16" s="34"/>
      <c r="B16" s="10"/>
      <c r="C16" s="10"/>
      <c r="D16" s="10"/>
      <c r="E16" s="10"/>
      <c r="F16" s="10"/>
      <c r="G16" s="10"/>
      <c r="H16" s="10"/>
      <c r="I16" s="9"/>
      <c r="J16" s="10"/>
      <c r="K16" s="10"/>
      <c r="L16" s="10"/>
      <c r="M16" s="10"/>
      <c r="N16" s="10"/>
      <c r="O16" s="10"/>
      <c r="P16" s="11"/>
      <c r="Q16" s="9"/>
      <c r="R16" s="10"/>
      <c r="S16" s="10"/>
      <c r="T16" s="10"/>
      <c r="U16" s="10"/>
      <c r="V16" s="10"/>
      <c r="W16" s="11"/>
      <c r="X16" s="153" t="s">
        <v>28</v>
      </c>
      <c r="Y16" s="90"/>
      <c r="Z16" s="90"/>
      <c r="AA16" s="154"/>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s="3" customFormat="1" ht="14.25" customHeight="1">
      <c r="A17" s="34"/>
      <c r="B17" s="155" t="s">
        <v>33</v>
      </c>
      <c r="C17" s="155"/>
      <c r="D17" s="155"/>
      <c r="E17" s="155"/>
      <c r="F17" s="155"/>
      <c r="G17" s="156"/>
      <c r="H17" s="10"/>
      <c r="I17" s="9"/>
      <c r="J17" s="155" t="s">
        <v>35</v>
      </c>
      <c r="K17" s="155"/>
      <c r="L17" s="155"/>
      <c r="M17" s="155"/>
      <c r="N17" s="155"/>
      <c r="O17" s="156"/>
      <c r="P17" s="11"/>
      <c r="Q17" s="9"/>
      <c r="R17" s="155" t="s">
        <v>37</v>
      </c>
      <c r="S17" s="155"/>
      <c r="T17" s="155"/>
      <c r="U17" s="155"/>
      <c r="V17" s="156"/>
      <c r="W17" s="11"/>
      <c r="X17" s="153"/>
      <c r="Y17" s="90"/>
      <c r="Z17" s="90"/>
      <c r="AA17" s="154"/>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s="3" customFormat="1" ht="14.25" customHeight="1" thickBot="1">
      <c r="A18" s="34"/>
      <c r="B18" s="4" t="s">
        <v>5</v>
      </c>
      <c r="C18" s="97"/>
      <c r="D18" s="116"/>
      <c r="E18" s="98"/>
      <c r="F18" s="44"/>
      <c r="G18" s="27" t="str">
        <f>IF(F18&gt;0,F18*208,"")</f>
        <v/>
      </c>
      <c r="H18" s="10"/>
      <c r="I18" s="9"/>
      <c r="J18" s="4" t="s">
        <v>5</v>
      </c>
      <c r="K18" s="97"/>
      <c r="L18" s="116"/>
      <c r="M18" s="98"/>
      <c r="N18" s="44"/>
      <c r="O18" s="27" t="str">
        <f>IF(N18&gt;0,N18*208,"")</f>
        <v/>
      </c>
      <c r="P18" s="11"/>
      <c r="Q18" s="9"/>
      <c r="R18" s="4" t="s">
        <v>5</v>
      </c>
      <c r="S18" s="97" t="s">
        <v>53</v>
      </c>
      <c r="T18" s="98"/>
      <c r="U18" s="44">
        <v>1.2</v>
      </c>
      <c r="V18" s="27">
        <f>IF(U18&gt;0,U18*208,"")</f>
        <v>249.6</v>
      </c>
      <c r="W18" s="11"/>
      <c r="X18" s="23"/>
      <c r="Y18" s="23"/>
      <c r="Z18" s="23"/>
      <c r="AA18" s="5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s="3" customFormat="1" ht="14.25" customHeight="1">
      <c r="A19" s="34"/>
      <c r="B19" s="4" t="s">
        <v>5</v>
      </c>
      <c r="C19" s="97"/>
      <c r="D19" s="116"/>
      <c r="E19" s="98"/>
      <c r="F19" s="44"/>
      <c r="G19" s="27" t="str">
        <f t="shared" ref="G19:G25" si="3">IF(F19&gt;0,F19*208,"")</f>
        <v/>
      </c>
      <c r="H19" s="10"/>
      <c r="I19" s="9"/>
      <c r="J19" s="4" t="s">
        <v>5</v>
      </c>
      <c r="K19" s="97" t="s">
        <v>47</v>
      </c>
      <c r="L19" s="116"/>
      <c r="M19" s="98"/>
      <c r="N19" s="44">
        <v>1.7</v>
      </c>
      <c r="O19" s="27">
        <f t="shared" ref="O19:O25" si="4">IF(N19&gt;0,N19*208,"")</f>
        <v>353.59999999999997</v>
      </c>
      <c r="P19" s="11"/>
      <c r="Q19" s="9"/>
      <c r="R19" s="4" t="s">
        <v>5</v>
      </c>
      <c r="S19" s="97" t="s">
        <v>54</v>
      </c>
      <c r="T19" s="98"/>
      <c r="U19" s="44">
        <v>1.2</v>
      </c>
      <c r="V19" s="27">
        <f t="shared" ref="V19:V25" si="5">IF(U19&gt;0,U19*208,"")</f>
        <v>249.6</v>
      </c>
      <c r="W19" s="11"/>
      <c r="X19" s="23"/>
      <c r="Y19" s="148" t="s">
        <v>19</v>
      </c>
      <c r="Z19" s="149"/>
      <c r="AA19" s="5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s="3" customFormat="1" ht="14.25" customHeight="1">
      <c r="A20" s="34"/>
      <c r="B20" s="4" t="s">
        <v>5</v>
      </c>
      <c r="C20" s="97" t="s">
        <v>56</v>
      </c>
      <c r="D20" s="116"/>
      <c r="E20" s="98"/>
      <c r="F20" s="44">
        <v>1.25</v>
      </c>
      <c r="G20" s="27">
        <f t="shared" si="3"/>
        <v>260</v>
      </c>
      <c r="H20" s="10"/>
      <c r="I20" s="9"/>
      <c r="J20" s="4" t="s">
        <v>5</v>
      </c>
      <c r="K20" s="97" t="s">
        <v>48</v>
      </c>
      <c r="L20" s="116"/>
      <c r="M20" s="98"/>
      <c r="N20" s="44">
        <v>1.7</v>
      </c>
      <c r="O20" s="27">
        <f t="shared" si="4"/>
        <v>353.59999999999997</v>
      </c>
      <c r="P20" s="11"/>
      <c r="Q20" s="9"/>
      <c r="R20" s="4" t="s">
        <v>5</v>
      </c>
      <c r="S20" s="97"/>
      <c r="T20" s="98"/>
      <c r="U20" s="44"/>
      <c r="V20" s="27" t="str">
        <f t="shared" si="5"/>
        <v/>
      </c>
      <c r="W20" s="11"/>
      <c r="X20" s="23"/>
      <c r="Y20" s="61" t="s">
        <v>20</v>
      </c>
      <c r="Z20" s="69">
        <f>IF(AVERAGE($B$30,$E$30,$I$30)&gt;0,B$30/AVERAGE($B$30,$E$30,$I$30),"")</f>
        <v>0.97418257248897711</v>
      </c>
      <c r="AA20" s="5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s="3" customFormat="1" ht="14.25" customHeight="1">
      <c r="A21" s="34"/>
      <c r="B21" s="4" t="s">
        <v>5</v>
      </c>
      <c r="C21" s="97"/>
      <c r="D21" s="116"/>
      <c r="E21" s="98"/>
      <c r="F21" s="44"/>
      <c r="G21" s="27" t="str">
        <f t="shared" si="3"/>
        <v/>
      </c>
      <c r="H21" s="10"/>
      <c r="I21" s="9"/>
      <c r="J21" s="4" t="s">
        <v>5</v>
      </c>
      <c r="K21" s="97" t="s">
        <v>49</v>
      </c>
      <c r="L21" s="116"/>
      <c r="M21" s="98"/>
      <c r="N21" s="44">
        <v>1.7</v>
      </c>
      <c r="O21" s="27">
        <f t="shared" si="4"/>
        <v>353.59999999999997</v>
      </c>
      <c r="P21" s="11"/>
      <c r="Q21" s="9"/>
      <c r="R21" s="4" t="s">
        <v>5</v>
      </c>
      <c r="S21" s="97"/>
      <c r="T21" s="98"/>
      <c r="U21" s="44"/>
      <c r="V21" s="27" t="str">
        <f t="shared" si="5"/>
        <v/>
      </c>
      <c r="W21" s="11"/>
      <c r="X21" s="23"/>
      <c r="Y21" s="63" t="s">
        <v>21</v>
      </c>
      <c r="Z21" s="70">
        <f>IF(AVERAGE($B$30,$E$30,$I$30)&gt;0,E30/AVERAGE($B$30,$E$30,$I$30),"")</f>
        <v>0.92729793129542915</v>
      </c>
      <c r="AA21" s="56"/>
      <c r="AB21" s="2" t="s">
        <v>11</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s="3" customFormat="1" ht="14.25" customHeight="1" thickBot="1">
      <c r="A22" s="34"/>
      <c r="B22" s="4" t="s">
        <v>5</v>
      </c>
      <c r="C22" s="97"/>
      <c r="D22" s="116"/>
      <c r="E22" s="98"/>
      <c r="F22" s="44"/>
      <c r="G22" s="27" t="str">
        <f t="shared" si="3"/>
        <v/>
      </c>
      <c r="H22" s="10"/>
      <c r="I22" s="9"/>
      <c r="J22" s="4" t="s">
        <v>5</v>
      </c>
      <c r="K22" s="97"/>
      <c r="L22" s="116"/>
      <c r="M22" s="98"/>
      <c r="N22" s="44"/>
      <c r="O22" s="27" t="str">
        <f t="shared" si="4"/>
        <v/>
      </c>
      <c r="P22" s="11"/>
      <c r="Q22" s="9"/>
      <c r="R22" s="4" t="s">
        <v>5</v>
      </c>
      <c r="S22" s="97"/>
      <c r="T22" s="98"/>
      <c r="U22" s="44"/>
      <c r="V22" s="27" t="str">
        <f t="shared" si="5"/>
        <v/>
      </c>
      <c r="W22" s="11"/>
      <c r="X22" s="23"/>
      <c r="Y22" s="65" t="s">
        <v>22</v>
      </c>
      <c r="Z22" s="71">
        <f>IF(AVERAGE($B$30,$E$30,$I$30)&gt;0,I30/AVERAGE($B$30,$E$30,$I$30),"")</f>
        <v>1.0985194962155942</v>
      </c>
      <c r="AA22" s="5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s="3" customFormat="1" ht="14.25" customHeight="1" thickBot="1">
      <c r="A23" s="34"/>
      <c r="B23" s="6" t="s">
        <v>5</v>
      </c>
      <c r="C23" s="118"/>
      <c r="D23" s="119"/>
      <c r="E23" s="120"/>
      <c r="F23" s="45"/>
      <c r="G23" s="28" t="str">
        <f t="shared" si="3"/>
        <v/>
      </c>
      <c r="H23" s="10"/>
      <c r="I23" s="9"/>
      <c r="J23" s="6" t="s">
        <v>5</v>
      </c>
      <c r="K23" s="118"/>
      <c r="L23" s="119"/>
      <c r="M23" s="120"/>
      <c r="N23" s="45"/>
      <c r="O23" s="28" t="str">
        <f t="shared" si="4"/>
        <v/>
      </c>
      <c r="P23" s="11"/>
      <c r="Q23" s="9"/>
      <c r="R23" s="6" t="s">
        <v>5</v>
      </c>
      <c r="S23" s="118"/>
      <c r="T23" s="120"/>
      <c r="U23" s="45"/>
      <c r="V23" s="28" t="str">
        <f t="shared" si="5"/>
        <v/>
      </c>
      <c r="W23" s="11"/>
      <c r="X23" s="23"/>
      <c r="Y23" s="90" t="s">
        <v>25</v>
      </c>
      <c r="Z23" s="90"/>
      <c r="AA23" s="56"/>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s="3" customFormat="1" ht="14.25" customHeight="1" thickTop="1">
      <c r="A24" s="34"/>
      <c r="B24" s="7" t="s">
        <v>6</v>
      </c>
      <c r="C24" s="145"/>
      <c r="D24" s="146"/>
      <c r="E24" s="147"/>
      <c r="F24" s="46"/>
      <c r="G24" s="29" t="str">
        <f t="shared" si="3"/>
        <v/>
      </c>
      <c r="H24" s="10"/>
      <c r="I24" s="9"/>
      <c r="J24" s="7" t="s">
        <v>6</v>
      </c>
      <c r="K24" s="145"/>
      <c r="L24" s="146"/>
      <c r="M24" s="147"/>
      <c r="N24" s="46"/>
      <c r="O24" s="29" t="str">
        <f t="shared" si="4"/>
        <v/>
      </c>
      <c r="P24" s="11"/>
      <c r="Q24" s="9"/>
      <c r="R24" s="7" t="s">
        <v>6</v>
      </c>
      <c r="S24" s="145"/>
      <c r="T24" s="147"/>
      <c r="U24" s="46"/>
      <c r="V24" s="29" t="str">
        <f t="shared" si="5"/>
        <v/>
      </c>
      <c r="W24" s="11"/>
      <c r="X24" s="23"/>
      <c r="Y24" s="90"/>
      <c r="Z24" s="90"/>
      <c r="AA24" s="5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s="3" customFormat="1" ht="14.25" customHeight="1" thickBot="1">
      <c r="A25" s="34"/>
      <c r="B25" s="5" t="s">
        <v>6</v>
      </c>
      <c r="C25" s="97"/>
      <c r="D25" s="116"/>
      <c r="E25" s="98"/>
      <c r="F25" s="44"/>
      <c r="G25" s="30" t="str">
        <f t="shared" si="3"/>
        <v/>
      </c>
      <c r="H25" s="10"/>
      <c r="I25" s="9"/>
      <c r="J25" s="5" t="s">
        <v>6</v>
      </c>
      <c r="K25" s="97"/>
      <c r="L25" s="116"/>
      <c r="M25" s="98"/>
      <c r="N25" s="44"/>
      <c r="O25" s="30" t="str">
        <f t="shared" si="4"/>
        <v/>
      </c>
      <c r="P25" s="11"/>
      <c r="Q25" s="9"/>
      <c r="R25" s="5" t="s">
        <v>6</v>
      </c>
      <c r="S25" s="97"/>
      <c r="T25" s="98"/>
      <c r="U25" s="44"/>
      <c r="V25" s="30" t="str">
        <f t="shared" si="5"/>
        <v/>
      </c>
      <c r="W25" s="11"/>
      <c r="X25" s="23"/>
      <c r="Y25" s="23"/>
      <c r="Z25" s="23"/>
      <c r="AA25" s="5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s="3" customFormat="1" ht="14.25" customHeight="1">
      <c r="A26" s="34"/>
      <c r="B26" s="117" t="s">
        <v>10</v>
      </c>
      <c r="C26" s="117"/>
      <c r="D26" s="117"/>
      <c r="E26" s="117"/>
      <c r="F26" s="117"/>
      <c r="G26" s="117"/>
      <c r="H26" s="11"/>
      <c r="I26" s="9"/>
      <c r="J26" s="117" t="s">
        <v>10</v>
      </c>
      <c r="K26" s="117"/>
      <c r="L26" s="117"/>
      <c r="M26" s="117"/>
      <c r="N26" s="117"/>
      <c r="O26" s="117"/>
      <c r="P26" s="11"/>
      <c r="Q26" s="9"/>
      <c r="R26" s="117" t="s">
        <v>10</v>
      </c>
      <c r="S26" s="117"/>
      <c r="T26" s="117"/>
      <c r="U26" s="117"/>
      <c r="V26" s="117"/>
      <c r="W26" s="11"/>
      <c r="X26" s="23"/>
      <c r="Y26" s="148" t="s">
        <v>27</v>
      </c>
      <c r="Z26" s="149"/>
      <c r="AA26" s="56"/>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s="3" customFormat="1" ht="13.5" customHeight="1">
      <c r="A27" s="34"/>
      <c r="B27" s="10"/>
      <c r="C27" s="150" t="str">
        <f>IF(OR((MAX(F8:F13,F18:F23)&gt;12),(MAX(F14:F15,F24:F25)&gt;16)),"OVERLOAD","OK")</f>
        <v>OK</v>
      </c>
      <c r="D27" s="151"/>
      <c r="E27" s="151"/>
      <c r="F27" s="151"/>
      <c r="G27" s="15"/>
      <c r="H27" s="14"/>
      <c r="I27" s="9"/>
      <c r="J27" s="10"/>
      <c r="K27" s="150" t="str">
        <f>IF(OR((MAX(N8:N13,N18:N23)&gt;12),(MAX(N14:N15,N24:N25)&gt;16)),"OVERLOAD","OK")</f>
        <v>OK</v>
      </c>
      <c r="L27" s="151"/>
      <c r="M27" s="151"/>
      <c r="N27" s="151"/>
      <c r="O27" s="10"/>
      <c r="P27" s="11"/>
      <c r="Q27" s="9"/>
      <c r="R27" s="10"/>
      <c r="S27" s="152" t="str">
        <f>IF(OR((MAX(U8:U13,U18:U23)&gt;12),(MAX(U14:U15,U24:U25)&gt;16)),"OVERLOAD","OK")</f>
        <v>OK</v>
      </c>
      <c r="T27" s="152"/>
      <c r="U27" s="152"/>
      <c r="V27" s="10"/>
      <c r="W27" s="11"/>
      <c r="X27" s="23"/>
      <c r="Y27" s="61" t="s">
        <v>20</v>
      </c>
      <c r="Z27" s="70">
        <f>(40-B30)/40</f>
        <v>0.57556414722010119</v>
      </c>
      <c r="AA27" s="56"/>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1:121" s="3" customFormat="1" ht="13.5" customHeight="1" thickBot="1">
      <c r="A28" s="35"/>
      <c r="B28" s="16"/>
      <c r="C28" s="16"/>
      <c r="D28" s="16"/>
      <c r="E28" s="16"/>
      <c r="F28" s="16"/>
      <c r="G28" s="16"/>
      <c r="H28" s="17"/>
      <c r="I28" s="18"/>
      <c r="J28" s="16"/>
      <c r="K28" s="16"/>
      <c r="L28" s="16"/>
      <c r="M28" s="16"/>
      <c r="N28" s="16"/>
      <c r="O28" s="16"/>
      <c r="P28" s="17"/>
      <c r="Q28" s="18"/>
      <c r="R28" s="16"/>
      <c r="S28" s="16"/>
      <c r="T28" s="16"/>
      <c r="U28" s="16"/>
      <c r="V28" s="16"/>
      <c r="W28" s="17"/>
      <c r="X28" s="23"/>
      <c r="Y28" s="63" t="s">
        <v>21</v>
      </c>
      <c r="Z28" s="70">
        <f>(48-E30)/48</f>
        <v>0.6633258664194378</v>
      </c>
      <c r="AA28" s="56"/>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1:121" ht="13.5" customHeight="1" thickTop="1" thickBot="1">
      <c r="A29" s="36"/>
      <c r="B29" s="37"/>
      <c r="C29" s="37"/>
      <c r="D29" s="37"/>
      <c r="E29" s="37"/>
      <c r="F29" s="37"/>
      <c r="G29" s="37"/>
      <c r="H29" s="37"/>
      <c r="I29" s="37"/>
      <c r="J29" s="37"/>
      <c r="K29" s="37"/>
      <c r="L29" s="37"/>
      <c r="M29" s="37"/>
      <c r="N29" s="37"/>
      <c r="O29" s="37"/>
      <c r="P29" s="37"/>
      <c r="Q29" s="37"/>
      <c r="R29" s="37"/>
      <c r="S29" s="37"/>
      <c r="T29" s="37"/>
      <c r="U29" s="37"/>
      <c r="V29" s="37"/>
      <c r="W29" s="21"/>
      <c r="X29" s="23"/>
      <c r="Y29" s="65" t="s">
        <v>22</v>
      </c>
      <c r="Z29" s="71">
        <f>(48-I30)/48</f>
        <v>0.60116043924192464</v>
      </c>
      <c r="AA29" s="56"/>
    </row>
    <row r="30" spans="1:121" ht="14.25" customHeight="1">
      <c r="A30" s="36"/>
      <c r="B30" s="103">
        <f>IMABS(COMPLEX(0.866*Z13--0.866*Z15,-0.5*Z13--0.5*Z15))</f>
        <v>16.977434111195954</v>
      </c>
      <c r="C30" s="104"/>
      <c r="D30" s="19"/>
      <c r="E30" s="103">
        <f>IMABS(COMPLEX(0*Z14--0.866*Z13,1*Z14--0.5*Z13))</f>
        <v>16.160358411866987</v>
      </c>
      <c r="F30" s="107"/>
      <c r="G30" s="104"/>
      <c r="H30" s="37"/>
      <c r="I30" s="103">
        <f>IMABS(COMPLEX(-0.866*Z15-0*Z14,-0.5*Z15-1*Z14))</f>
        <v>19.144298916387616</v>
      </c>
      <c r="J30" s="107"/>
      <c r="K30" s="104"/>
      <c r="L30" s="109"/>
      <c r="M30" s="110">
        <f>SUM(Z4:Z9)*208/1000</f>
        <v>6.2608000000000006</v>
      </c>
      <c r="N30" s="111"/>
      <c r="O30" s="112"/>
      <c r="P30" s="37"/>
      <c r="Q30" s="37"/>
      <c r="R30" s="37"/>
      <c r="S30" s="37"/>
      <c r="T30" s="91" t="str">
        <f>IF(OR((MAX(B30,E30,I30)&gt;48),C27="OVERLOAD",K27="OVERLOAD",S27="OVERLOAD",Y10="OVERLOAD"),"ERROR","OK")</f>
        <v>OK</v>
      </c>
      <c r="U30" s="92"/>
      <c r="V30" s="93"/>
      <c r="W30" s="22"/>
      <c r="X30" s="23"/>
      <c r="Y30" s="23"/>
      <c r="Z30" s="23"/>
      <c r="AA30" s="55"/>
    </row>
    <row r="31" spans="1:121" ht="15.75" customHeight="1" thickBot="1">
      <c r="A31" s="36"/>
      <c r="B31" s="105"/>
      <c r="C31" s="106"/>
      <c r="D31" s="19"/>
      <c r="E31" s="105"/>
      <c r="F31" s="108"/>
      <c r="G31" s="106"/>
      <c r="H31" s="37"/>
      <c r="I31" s="105"/>
      <c r="J31" s="108"/>
      <c r="K31" s="106"/>
      <c r="L31" s="109"/>
      <c r="M31" s="113"/>
      <c r="N31" s="114"/>
      <c r="O31" s="115"/>
      <c r="P31" s="37"/>
      <c r="Q31" s="37"/>
      <c r="R31" s="37"/>
      <c r="S31" s="37"/>
      <c r="T31" s="94"/>
      <c r="U31" s="95"/>
      <c r="V31" s="96"/>
      <c r="W31" s="22"/>
      <c r="X31" s="23"/>
      <c r="Y31" s="23"/>
      <c r="Z31" s="23"/>
      <c r="AA31" s="55"/>
    </row>
    <row r="32" spans="1:121" ht="14.25" customHeight="1">
      <c r="A32" s="36"/>
      <c r="B32" s="84" t="s">
        <v>13</v>
      </c>
      <c r="C32" s="84"/>
      <c r="D32" s="26"/>
      <c r="E32" s="84" t="s">
        <v>14</v>
      </c>
      <c r="F32" s="84"/>
      <c r="G32" s="84"/>
      <c r="H32" s="38"/>
      <c r="I32" s="84" t="s">
        <v>15</v>
      </c>
      <c r="J32" s="84"/>
      <c r="K32" s="84"/>
      <c r="L32" s="26"/>
      <c r="M32" s="84" t="s">
        <v>29</v>
      </c>
      <c r="N32" s="84"/>
      <c r="O32" s="84"/>
      <c r="P32" s="38"/>
      <c r="Q32" s="38"/>
      <c r="R32" s="38"/>
      <c r="S32" s="37"/>
      <c r="T32" s="84" t="s">
        <v>12</v>
      </c>
      <c r="U32" s="84"/>
      <c r="V32" s="84"/>
      <c r="W32" s="22"/>
      <c r="X32" s="23"/>
      <c r="Y32" s="23"/>
      <c r="Z32" s="23"/>
      <c r="AA32" s="55"/>
    </row>
    <row r="33" spans="1:27" ht="17.25" customHeight="1" thickBot="1">
      <c r="A33" s="39"/>
      <c r="B33" s="102" t="s">
        <v>16</v>
      </c>
      <c r="C33" s="102"/>
      <c r="D33" s="47"/>
      <c r="E33" s="102" t="s">
        <v>16</v>
      </c>
      <c r="F33" s="102"/>
      <c r="G33" s="102"/>
      <c r="H33" s="40"/>
      <c r="I33" s="102" t="s">
        <v>16</v>
      </c>
      <c r="J33" s="102"/>
      <c r="K33" s="102"/>
      <c r="L33" s="47"/>
      <c r="M33" s="102" t="s">
        <v>31</v>
      </c>
      <c r="N33" s="102"/>
      <c r="O33" s="102"/>
      <c r="P33" s="41"/>
      <c r="Q33" s="41"/>
      <c r="R33" s="41"/>
      <c r="S33" s="41"/>
      <c r="T33" s="41"/>
      <c r="U33" s="41"/>
      <c r="V33" s="41"/>
      <c r="W33" s="42"/>
      <c r="X33" s="43"/>
      <c r="Y33" s="43"/>
      <c r="Z33" s="43"/>
      <c r="AA33" s="58"/>
    </row>
    <row r="34" spans="1:27" s="2" customFormat="1">
      <c r="AA34" s="24"/>
    </row>
    <row r="35" spans="1:27" s="2" customFormat="1">
      <c r="I35" s="2" t="s">
        <v>11</v>
      </c>
      <c r="AA35" s="24"/>
    </row>
    <row r="36" spans="1:27" s="2" customFormat="1">
      <c r="AA36" s="24"/>
    </row>
    <row r="37" spans="1:27" s="2" customFormat="1">
      <c r="O37" s="2" t="s">
        <v>11</v>
      </c>
      <c r="AA37" s="24"/>
    </row>
    <row r="38" spans="1:27" s="2" customFormat="1">
      <c r="AA38" s="24"/>
    </row>
    <row r="39" spans="1:27" s="2" customFormat="1">
      <c r="AA39" s="24"/>
    </row>
    <row r="40" spans="1:27" s="2" customFormat="1">
      <c r="AA40" s="24"/>
    </row>
    <row r="41" spans="1:27" s="2" customFormat="1">
      <c r="AA41" s="24"/>
    </row>
    <row r="42" spans="1:27" s="2" customFormat="1">
      <c r="AA42" s="24"/>
    </row>
    <row r="43" spans="1:27" s="2" customFormat="1">
      <c r="AA43" s="24"/>
    </row>
    <row r="44" spans="1:27" s="2" customFormat="1">
      <c r="AA44" s="24"/>
    </row>
    <row r="45" spans="1:27" s="2" customFormat="1">
      <c r="AA45" s="24"/>
    </row>
  </sheetData>
  <sheetProtection password="F7CE" sheet="1" objects="1" scenarios="1" formatCells="0" formatColumns="0" formatRows="0"/>
  <mergeCells count="90">
    <mergeCell ref="Y26:Z26"/>
    <mergeCell ref="Y19:Z19"/>
    <mergeCell ref="AA3:AA9"/>
    <mergeCell ref="Y10:Z10"/>
    <mergeCell ref="Y23:Z24"/>
    <mergeCell ref="Y3:Z3"/>
    <mergeCell ref="S22:T22"/>
    <mergeCell ref="S12:T12"/>
    <mergeCell ref="S13:T13"/>
    <mergeCell ref="Y12:Z12"/>
    <mergeCell ref="X16:AA17"/>
    <mergeCell ref="T30:V31"/>
    <mergeCell ref="T32:V32"/>
    <mergeCell ref="L30:L31"/>
    <mergeCell ref="M30:O31"/>
    <mergeCell ref="S23:T23"/>
    <mergeCell ref="S24:T24"/>
    <mergeCell ref="K23:M23"/>
    <mergeCell ref="S27:U27"/>
    <mergeCell ref="A3:H4"/>
    <mergeCell ref="I3:P4"/>
    <mergeCell ref="Q3:W4"/>
    <mergeCell ref="B33:C33"/>
    <mergeCell ref="E33:G33"/>
    <mergeCell ref="I32:K32"/>
    <mergeCell ref="I33:K33"/>
    <mergeCell ref="M32:O32"/>
    <mergeCell ref="M33:O33"/>
    <mergeCell ref="S25:T25"/>
    <mergeCell ref="C6:E6"/>
    <mergeCell ref="K6:M6"/>
    <mergeCell ref="S6:T6"/>
    <mergeCell ref="S20:T20"/>
    <mergeCell ref="S21:T21"/>
    <mergeCell ref="B32:C32"/>
    <mergeCell ref="E32:G32"/>
    <mergeCell ref="B30:C31"/>
    <mergeCell ref="E30:G31"/>
    <mergeCell ref="I30:K31"/>
    <mergeCell ref="K8:M8"/>
    <mergeCell ref="K9:M9"/>
    <mergeCell ref="K10:M10"/>
    <mergeCell ref="C23:E23"/>
    <mergeCell ref="C24:E24"/>
    <mergeCell ref="K18:M18"/>
    <mergeCell ref="K19:M19"/>
    <mergeCell ref="K20:M20"/>
    <mergeCell ref="K21:M21"/>
    <mergeCell ref="K22:M22"/>
    <mergeCell ref="C18:E18"/>
    <mergeCell ref="C19:E19"/>
    <mergeCell ref="C22:E22"/>
    <mergeCell ref="K24:M24"/>
    <mergeCell ref="C8:E8"/>
    <mergeCell ref="C9:E9"/>
    <mergeCell ref="C10:E10"/>
    <mergeCell ref="C11:E11"/>
    <mergeCell ref="C12:E12"/>
    <mergeCell ref="C27:F27"/>
    <mergeCell ref="R26:V26"/>
    <mergeCell ref="B26:G26"/>
    <mergeCell ref="C13:E13"/>
    <mergeCell ref="C14:E14"/>
    <mergeCell ref="C15:E15"/>
    <mergeCell ref="C25:E25"/>
    <mergeCell ref="K25:M25"/>
    <mergeCell ref="J26:O26"/>
    <mergeCell ref="K27:N27"/>
    <mergeCell ref="S14:T14"/>
    <mergeCell ref="S15:T15"/>
    <mergeCell ref="S18:T18"/>
    <mergeCell ref="S19:T19"/>
    <mergeCell ref="C20:E20"/>
    <mergeCell ref="C21:E21"/>
    <mergeCell ref="X1:AA2"/>
    <mergeCell ref="B7:G7"/>
    <mergeCell ref="B17:G17"/>
    <mergeCell ref="J7:O7"/>
    <mergeCell ref="J17:O17"/>
    <mergeCell ref="R7:V7"/>
    <mergeCell ref="R17:V17"/>
    <mergeCell ref="K11:M11"/>
    <mergeCell ref="K12:M12"/>
    <mergeCell ref="K13:M13"/>
    <mergeCell ref="K14:M14"/>
    <mergeCell ref="K15:M15"/>
    <mergeCell ref="S8:T8"/>
    <mergeCell ref="S9:T9"/>
    <mergeCell ref="S10:T10"/>
    <mergeCell ref="S11:T11"/>
  </mergeCells>
  <conditionalFormatting sqref="E30 B30 I30">
    <cfRule type="cellIs" dxfId="5" priority="6" operator="greaterThan">
      <formula>48</formula>
    </cfRule>
  </conditionalFormatting>
  <conditionalFormatting sqref="Z4:Z9">
    <cfRule type="cellIs" dxfId="4" priority="5" operator="greaterThan">
      <formula>20</formula>
    </cfRule>
  </conditionalFormatting>
  <conditionalFormatting sqref="Y10 C27 K27 S27">
    <cfRule type="cellIs" dxfId="3" priority="4" operator="equal">
      <formula>"OVERLOAD"</formula>
    </cfRule>
  </conditionalFormatting>
  <conditionalFormatting sqref="F8:F13 N8:N13 N18:N23 U8:U13 U18:U23 F18:F23">
    <cfRule type="cellIs" dxfId="2" priority="3" operator="greaterThan">
      <formula>12</formula>
    </cfRule>
  </conditionalFormatting>
  <conditionalFormatting sqref="F14:F15 F24:F25 N24:N25 U24:U25 U14:U15 N14:N15">
    <cfRule type="cellIs" dxfId="1" priority="2" operator="greaterThan">
      <formula>16</formula>
    </cfRule>
  </conditionalFormatting>
  <conditionalFormatting sqref="T30:V31">
    <cfRule type="cellIs" dxfId="0" priority="1" operator="equal">
      <formula>"ERROR"</formula>
    </cfRule>
  </conditionalFormatting>
  <printOptions horizontalCentered="1" verticalCentered="1"/>
  <pageMargins left="0.25" right="0.25"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30A (24A | 8.6kVA)</vt:lpstr>
      <vt:lpstr>50A (35A | 12.6kVA)</vt:lpstr>
      <vt:lpstr>50A (40A | 14.4kVA)</vt:lpstr>
      <vt:lpstr>60A (45A | 16.2kVA)</vt:lpstr>
      <vt:lpstr>60A (48A | 17.3kVA)</vt:lpstr>
      <vt:lpstr>'30A (24A | 8.6kVA)'!Print_Area</vt:lpstr>
      <vt:lpstr>'50A (35A | 12.6kVA)'!Print_Area</vt:lpstr>
      <vt:lpstr>'50A (40A | 14.4kVA)'!Print_Area</vt:lpstr>
      <vt:lpstr>'60A (45A | 16.2kVA)'!Print_Area</vt:lpstr>
      <vt:lpstr>'60A (48A | 17.3kVA)'!Print_Area</vt:lpstr>
    </vt:vector>
  </TitlesOfParts>
  <Company>Raritan,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 Hsu</dc:creator>
  <cp:lastModifiedBy>asus</cp:lastModifiedBy>
  <cp:lastPrinted>2011-03-09T17:18:01Z</cp:lastPrinted>
  <dcterms:created xsi:type="dcterms:W3CDTF">2011-03-08T18:08:58Z</dcterms:created>
  <dcterms:modified xsi:type="dcterms:W3CDTF">2013-01-02T08:10:30Z</dcterms:modified>
</cp:coreProperties>
</file>